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95" windowWidth="16035" windowHeight="8805" firstSheet="1" activeTab="1"/>
  </bookViews>
  <sheets>
    <sheet name="Apoio" sheetId="2" state="hidden" r:id="rId1"/>
    <sheet name="AVISO" sheetId="12" r:id="rId2"/>
    <sheet name="Dados Contratação" sheetId="3" r:id="rId3"/>
    <sheet name="Dados Proponente" sheetId="5" r:id="rId4"/>
    <sheet name="Insumos" sheetId="4" r:id="rId5"/>
    <sheet name="Aux. biblioteca" sheetId="14" r:id="rId6"/>
    <sheet name="Valor Global" sheetId="10" r:id="rId7"/>
  </sheets>
  <definedNames>
    <definedName name="_xlnm.Print_Area" localSheetId="5">'Aux. biblioteca'!$B$2:$F$187</definedName>
    <definedName name="_xlnm.Print_Area" localSheetId="1">AVISO!$C$3:$E$20</definedName>
    <definedName name="_xlnm.Print_Area" localSheetId="2">'Dados Contratação'!$B$2:$I$21</definedName>
    <definedName name="_xlnm.Print_Area" localSheetId="3">'Dados Proponente'!$B$2:$I$37</definedName>
    <definedName name="_xlnm.Print_Area" localSheetId="4">Insumos!$B$2:$J$35</definedName>
    <definedName name="_xlnm.Print_Area" localSheetId="6">'Valor Global'!$B$2:$G$15</definedName>
    <definedName name="Tipo_de_Joranda_de_Trabalho">OFFSET(Apoio!$A$1,1,0,COUNTA(Apoio!$A:$A)-1,1)</definedName>
    <definedName name="_xlnm.Print_Titles" localSheetId="5">'Aux. biblioteca'!$2:$4</definedName>
  </definedNames>
  <calcPr calcId="145621"/>
</workbook>
</file>

<file path=xl/calcChain.xml><?xml version="1.0" encoding="utf-8"?>
<calcChain xmlns="http://schemas.openxmlformats.org/spreadsheetml/2006/main">
  <c r="I22" i="4" l="1"/>
  <c r="F32" i="4" l="1"/>
  <c r="F18" i="4"/>
  <c r="F24" i="4"/>
  <c r="F23" i="4"/>
  <c r="F22" i="4"/>
  <c r="F21" i="4"/>
  <c r="F20" i="4"/>
  <c r="F19" i="4"/>
  <c r="E118" i="14" l="1"/>
  <c r="G13" i="10" l="1"/>
  <c r="B7" i="10" l="1"/>
  <c r="I33" i="4" l="1"/>
  <c r="J33" i="4" s="1"/>
  <c r="H7" i="4" l="1"/>
  <c r="F7" i="4"/>
  <c r="D7" i="4"/>
  <c r="B9" i="2"/>
  <c r="E82" i="14" l="1"/>
  <c r="E114" i="14" l="1"/>
  <c r="E113" i="14"/>
  <c r="D17" i="2" l="1"/>
  <c r="F17" i="2" s="1"/>
  <c r="F16" i="2"/>
  <c r="F15" i="2"/>
  <c r="D16" i="2"/>
  <c r="D15" i="2"/>
  <c r="F7" i="10" l="1"/>
  <c r="D7" i="10"/>
  <c r="E180" i="14"/>
  <c r="E177" i="14"/>
  <c r="D177" i="14"/>
  <c r="E176" i="14"/>
  <c r="E175" i="14"/>
  <c r="C167" i="14"/>
  <c r="C165" i="14"/>
  <c r="C164" i="14"/>
  <c r="C163" i="14"/>
  <c r="C162" i="14"/>
  <c r="D156" i="14"/>
  <c r="E104" i="14"/>
  <c r="D96" i="14"/>
  <c r="D83" i="14"/>
  <c r="D84" i="14" s="1"/>
  <c r="D85" i="14" s="1"/>
  <c r="D86" i="14" s="1"/>
  <c r="D87" i="14" s="1"/>
  <c r="D88" i="14" s="1"/>
  <c r="D89" i="14" s="1"/>
  <c r="F49" i="14"/>
  <c r="F45" i="14"/>
  <c r="D44" i="14"/>
  <c r="F39" i="14"/>
  <c r="F38" i="14"/>
  <c r="F37" i="14"/>
  <c r="F36" i="14"/>
  <c r="F35" i="14"/>
  <c r="F34" i="14"/>
  <c r="F20" i="14"/>
  <c r="B20" i="14"/>
  <c r="E62" i="14" s="1"/>
  <c r="F62" i="14" s="1"/>
  <c r="B18" i="14"/>
  <c r="E13" i="14"/>
  <c r="B13" i="14"/>
  <c r="F11" i="14"/>
  <c r="D11" i="14"/>
  <c r="B11" i="14"/>
  <c r="F9" i="14"/>
  <c r="E9" i="14"/>
  <c r="D9" i="14"/>
  <c r="B9" i="14"/>
  <c r="B11" i="4"/>
  <c r="H9" i="4"/>
  <c r="F9" i="4"/>
  <c r="B9" i="4"/>
  <c r="B7" i="4"/>
  <c r="G21" i="3"/>
  <c r="I32" i="4" s="1"/>
  <c r="I20" i="3"/>
  <c r="F20" i="3"/>
  <c r="D20" i="14" s="1"/>
  <c r="F7" i="2"/>
  <c r="F6" i="2"/>
  <c r="I21" i="4" l="1"/>
  <c r="J21" i="4" s="1"/>
  <c r="I24" i="4"/>
  <c r="J24" i="4" s="1"/>
  <c r="I23" i="4"/>
  <c r="J23" i="4" s="1"/>
  <c r="I18" i="4"/>
  <c r="J18" i="4" s="1"/>
  <c r="J22" i="4"/>
  <c r="I20" i="4"/>
  <c r="J20" i="4" s="1"/>
  <c r="F26" i="4"/>
  <c r="I34" i="4"/>
  <c r="J32" i="4"/>
  <c r="J34" i="4" s="1"/>
  <c r="I21" i="3"/>
  <c r="G35" i="4" s="1"/>
  <c r="B4" i="14"/>
  <c r="F41" i="14"/>
  <c r="F50" i="14" s="1"/>
  <c r="E90" i="14"/>
  <c r="E117" i="14" s="1"/>
  <c r="G15" i="3"/>
  <c r="E18" i="14"/>
  <c r="E56" i="14"/>
  <c r="F56" i="14" s="1"/>
  <c r="E59" i="14"/>
  <c r="F59" i="14" s="1"/>
  <c r="G25" i="5"/>
  <c r="G29" i="5"/>
  <c r="G24" i="5"/>
  <c r="I30" i="5"/>
  <c r="I27" i="5"/>
  <c r="J35" i="4" l="1"/>
  <c r="F118" i="14"/>
  <c r="F176" i="14"/>
  <c r="F180" i="14"/>
  <c r="F175" i="14"/>
  <c r="F177" i="14"/>
  <c r="F104" i="14"/>
  <c r="F105" i="14" s="1"/>
  <c r="F87" i="14"/>
  <c r="F125" i="14"/>
  <c r="F82" i="14"/>
  <c r="F114" i="14"/>
  <c r="F83" i="14"/>
  <c r="F112" i="14"/>
  <c r="F113" i="14" s="1"/>
  <c r="F89" i="14"/>
  <c r="F95" i="14"/>
  <c r="F84" i="14"/>
  <c r="F128" i="14"/>
  <c r="F129" i="14"/>
  <c r="F116" i="14"/>
  <c r="F117" i="14" s="1"/>
  <c r="F126" i="14"/>
  <c r="F127" i="14"/>
  <c r="F86" i="14"/>
  <c r="F144" i="14"/>
  <c r="F85" i="14"/>
  <c r="F130" i="14"/>
  <c r="F162" i="14"/>
  <c r="F88" i="14"/>
  <c r="F96" i="14"/>
  <c r="E133" i="14"/>
  <c r="E106" i="14"/>
  <c r="E179" i="14"/>
  <c r="E98" i="14"/>
  <c r="F60" i="14"/>
  <c r="F61" i="14" s="1"/>
  <c r="F57" i="14"/>
  <c r="F58" i="14" s="1"/>
  <c r="I31" i="5"/>
  <c r="I19" i="4" l="1"/>
  <c r="F178" i="14"/>
  <c r="F106" i="14"/>
  <c r="F107" i="14" s="1"/>
  <c r="F141" i="14" s="1"/>
  <c r="F132" i="14"/>
  <c r="F133" i="14" s="1"/>
  <c r="F134" i="14" s="1"/>
  <c r="F143" i="14" s="1"/>
  <c r="F115" i="14"/>
  <c r="F90" i="14"/>
  <c r="F139" i="14" s="1"/>
  <c r="F97" i="14"/>
  <c r="F98" i="14" s="1"/>
  <c r="F119" i="14"/>
  <c r="F69" i="14"/>
  <c r="F163" i="14" s="1"/>
  <c r="E156" i="14"/>
  <c r="F179" i="14" l="1"/>
  <c r="F181" i="14" s="1"/>
  <c r="F183" i="14" s="1"/>
  <c r="J19" i="4"/>
  <c r="J25" i="4" s="1"/>
  <c r="J26" i="4" s="1"/>
  <c r="I25" i="4"/>
  <c r="F99" i="14"/>
  <c r="F140" i="14" s="1"/>
  <c r="F75" i="14" l="1"/>
  <c r="F74" i="14"/>
  <c r="F120" i="14"/>
  <c r="F142" i="14" s="1"/>
  <c r="F146" i="14" s="1"/>
  <c r="F76" i="14" l="1"/>
  <c r="F164" i="14" s="1"/>
  <c r="F165" i="14"/>
  <c r="F151" i="14" l="1"/>
  <c r="F152" i="14" s="1"/>
  <c r="F166" i="14"/>
  <c r="F153" i="14" l="1"/>
  <c r="F154" i="14" l="1"/>
  <c r="F155" i="14" s="1"/>
  <c r="F156" i="14" s="1"/>
  <c r="F157" i="14" l="1"/>
  <c r="F167" i="14" s="1"/>
  <c r="F168" i="14" s="1"/>
  <c r="C7" i="10" s="1"/>
  <c r="E7" i="10" s="1"/>
  <c r="G7" i="10" s="1"/>
  <c r="G8" i="10" s="1"/>
  <c r="G12" i="10" s="1"/>
  <c r="G14" i="10" s="1"/>
</calcChain>
</file>

<file path=xl/comments1.xml><?xml version="1.0" encoding="utf-8"?>
<comments xmlns="http://schemas.openxmlformats.org/spreadsheetml/2006/main">
  <authors>
    <author>Fabio C. Kreusch</author>
  </authors>
  <commentList>
    <comment ref="F81" authorId="0">
      <text>
        <r>
          <rPr>
            <b/>
            <sz val="8"/>
            <color indexed="81"/>
            <rFont val="Tahoma"/>
            <family val="2"/>
          </rPr>
          <t>INSS Patronal:</t>
        </r>
        <r>
          <rPr>
            <sz val="8"/>
            <color indexed="81"/>
            <rFont val="Tahoma"/>
            <family val="2"/>
          </rPr>
          <t xml:space="preserve">
Conforme art. 22, inciso I, da Lei nº 8.212/91.
</t>
        </r>
        <r>
          <rPr>
            <b/>
            <sz val="8"/>
            <color indexed="81"/>
            <rFont val="Tahoma"/>
            <family val="2"/>
          </rPr>
          <t xml:space="preserve">SESI ou SESC:
</t>
        </r>
        <r>
          <rPr>
            <sz val="8"/>
            <color indexed="81"/>
            <rFont val="Tahoma"/>
            <family val="2"/>
          </rPr>
          <t xml:space="preserve">Conforme art. 3º do Decreto-Lei 9.853/46 e art. 30 da Lei 8.036/90.
</t>
        </r>
        <r>
          <rPr>
            <b/>
            <sz val="8"/>
            <color indexed="81"/>
            <rFont val="Tahoma"/>
            <family val="2"/>
          </rPr>
          <t>SENAI ou SENAC:</t>
        </r>
        <r>
          <rPr>
            <sz val="8"/>
            <color indexed="81"/>
            <rFont val="Tahoma"/>
            <family val="2"/>
          </rPr>
          <t xml:space="preserve">
Conforme Decreto-Lei 2.318/86.
</t>
        </r>
        <r>
          <rPr>
            <b/>
            <sz val="8"/>
            <color indexed="81"/>
            <rFont val="Tahoma"/>
            <family val="2"/>
          </rPr>
          <t>INCRA:</t>
        </r>
        <r>
          <rPr>
            <sz val="8"/>
            <color indexed="81"/>
            <rFont val="Tahoma"/>
            <family val="2"/>
          </rPr>
          <t xml:space="preserve">
Conforme art. 1º, inciso I, do Decreto-Lei nº 1.146/70.
</t>
        </r>
        <r>
          <rPr>
            <b/>
            <sz val="8"/>
            <color indexed="81"/>
            <rFont val="Tahoma"/>
            <family val="2"/>
          </rPr>
          <t>Salário educação:</t>
        </r>
        <r>
          <rPr>
            <sz val="8"/>
            <color indexed="81"/>
            <rFont val="Tahoma"/>
            <family val="2"/>
          </rPr>
          <t xml:space="preserve">
Conforme art. 3º, inciso I, do Decreto-Lei nº 87.043/82, art. 15 da Lei 9.424/96 e art. 2º do Decreto 3.142/99.
</t>
        </r>
        <r>
          <rPr>
            <b/>
            <sz val="8"/>
            <color indexed="81"/>
            <rFont val="Tahoma"/>
            <family val="2"/>
          </rPr>
          <t>FGTS:</t>
        </r>
        <r>
          <rPr>
            <sz val="8"/>
            <color indexed="81"/>
            <rFont val="Tahoma"/>
            <family val="2"/>
          </rPr>
          <t xml:space="preserve">
Conforme art. .15 da Lei 8.036/90.
</t>
        </r>
        <r>
          <rPr>
            <b/>
            <sz val="8"/>
            <color indexed="81"/>
            <rFont val="Tahoma"/>
            <family val="2"/>
          </rPr>
          <t>SEBRAE:</t>
        </r>
        <r>
          <rPr>
            <sz val="8"/>
            <color indexed="81"/>
            <rFont val="Tahoma"/>
            <family val="2"/>
          </rPr>
          <t xml:space="preserve">
Conforme art. 8º da Lei 8.029/90.
</t>
        </r>
        <r>
          <rPr>
            <sz val="8"/>
            <color indexed="10"/>
            <rFont val="Tahoma"/>
            <family val="2"/>
          </rPr>
          <t xml:space="preserve">Caso a proponente queira cotar outro valor, deverá substituí-lo no campo </t>
        </r>
        <r>
          <rPr>
            <i/>
            <sz val="8"/>
            <color indexed="10"/>
            <rFont val="Tahoma"/>
            <family val="2"/>
          </rPr>
          <t>Alíquota (%)</t>
        </r>
        <r>
          <rPr>
            <sz val="8"/>
            <color indexed="10"/>
            <rFont val="Tahoma"/>
            <family val="2"/>
          </rPr>
          <t xml:space="preserve"> e anexar a justificativa à sua proposta.</t>
        </r>
      </text>
    </comment>
    <comment ref="F94" authorId="0">
      <text>
        <r>
          <rPr>
            <b/>
            <sz val="8"/>
            <color indexed="81"/>
            <rFont val="Tahoma"/>
            <family val="2"/>
          </rPr>
          <t>13º Salário:</t>
        </r>
        <r>
          <rPr>
            <sz val="8"/>
            <color indexed="81"/>
            <rFont val="Tahoma"/>
            <family val="2"/>
          </rPr>
          <t xml:space="preserve">
Alíquota definida conforme estudos do CNJ que resultaram na Res. CNJ nº 98/2009. (1 remuneração </t>
        </r>
        <r>
          <rPr>
            <sz val="8"/>
            <color indexed="81"/>
            <rFont val="Calibri"/>
            <family val="2"/>
          </rPr>
          <t>÷</t>
        </r>
        <r>
          <rPr>
            <sz val="8"/>
            <color indexed="81"/>
            <rFont val="Tahoma"/>
            <family val="2"/>
          </rPr>
          <t xml:space="preserve"> 12 meses = 1/12 = 0,0833 = 8,33% da remuneração mensal)
</t>
        </r>
        <r>
          <rPr>
            <b/>
            <sz val="8"/>
            <color indexed="81"/>
            <rFont val="Tahoma"/>
            <family val="2"/>
          </rPr>
          <t xml:space="preserve">Adicional de férias:
</t>
        </r>
        <r>
          <rPr>
            <sz val="8"/>
            <color indexed="81"/>
            <rFont val="Tahoma"/>
            <family val="2"/>
          </rPr>
          <t xml:space="preserve">Alíquota definida conforme estudos do CNJ que resultaram na Res. CNJ nº 98/2009. (1/3 remuneração ÷ 12 meses = 1/3/12 = 0,0278 = 2,78% da remuneração mensal)
</t>
        </r>
        <r>
          <rPr>
            <sz val="8"/>
            <color indexed="10"/>
            <rFont val="Tahoma"/>
            <family val="2"/>
          </rPr>
          <t xml:space="preserve">Caso a proponente queira cotar outro valor, deverá substituí-lo no campo </t>
        </r>
        <r>
          <rPr>
            <i/>
            <sz val="8"/>
            <color indexed="10"/>
            <rFont val="Tahoma"/>
            <family val="2"/>
          </rPr>
          <t>Alíquota (%)</t>
        </r>
        <r>
          <rPr>
            <sz val="8"/>
            <color indexed="10"/>
            <rFont val="Tahoma"/>
            <family val="2"/>
          </rPr>
          <t xml:space="preserve"> e anexar a justificativa à sua proposta.</t>
        </r>
      </text>
    </comment>
    <comment ref="F103" authorId="0">
      <text>
        <r>
          <rPr>
            <b/>
            <sz val="8"/>
            <color indexed="81"/>
            <rFont val="Tahoma"/>
            <family val="2"/>
          </rPr>
          <t>Afastamento maternidade:</t>
        </r>
        <r>
          <rPr>
            <sz val="8"/>
            <color indexed="81"/>
            <rFont val="Tahoma"/>
            <family val="2"/>
          </rPr>
          <t xml:space="preserve">
Segundo o art. 392 da CLT a licença-maternidade é de 120 dias. Segundo o Anuário RAIS, elaborado pelo MTE, em 2010 36,31% dos trabalhadores do DF eram mulheres e 4,75% delas gozaram deste benefício. Assim, 120 dias de licença </t>
        </r>
        <r>
          <rPr>
            <sz val="8"/>
            <color indexed="81"/>
            <rFont val="Calibri"/>
            <family val="2"/>
          </rPr>
          <t>÷</t>
        </r>
        <r>
          <rPr>
            <sz val="8"/>
            <color indexed="81"/>
            <rFont val="Tahoma"/>
            <family val="2"/>
          </rPr>
          <t xml:space="preserve"> 365 dias no ano x 36,31% dos trabalhadores x 4,75% de licenças no ano = 120/365*0,3631*0,0475 = 0,0057 = 0,57% da remuneração mensal.
</t>
        </r>
        <r>
          <rPr>
            <sz val="8"/>
            <color indexed="10"/>
            <rFont val="Tahoma"/>
            <family val="2"/>
          </rPr>
          <t xml:space="preserve">Caso a proponente queira cotar outro valor, deverá substituí-lo no campo </t>
        </r>
        <r>
          <rPr>
            <i/>
            <sz val="8"/>
            <color indexed="10"/>
            <rFont val="Tahoma"/>
            <family val="2"/>
          </rPr>
          <t>Alíquota (%)</t>
        </r>
        <r>
          <rPr>
            <sz val="8"/>
            <color indexed="10"/>
            <rFont val="Tahoma"/>
            <family val="2"/>
          </rPr>
          <t xml:space="preserve"> e anexar a justificativa à sua proposta.</t>
        </r>
      </text>
    </comment>
    <comment ref="F111" authorId="0">
      <text>
        <r>
          <rPr>
            <b/>
            <sz val="8"/>
            <color indexed="81"/>
            <rFont val="Tahoma"/>
            <family val="2"/>
          </rPr>
          <t xml:space="preserve">Aviso prévio indenizado:
</t>
        </r>
        <r>
          <rPr>
            <sz val="8"/>
            <color indexed="81"/>
            <rFont val="Tahoma"/>
            <family val="2"/>
          </rPr>
          <t>Alíquota definida conforme estudos do CNJ que resultaram na Res. CNJ nº 98/2009. (1 remuneração ÷ 12 meses x 5% de demissões no ano = 1/12*0,05 = 0,0042 = 0,42% da remuneração mensal)</t>
        </r>
        <r>
          <rPr>
            <b/>
            <sz val="8"/>
            <color indexed="81"/>
            <rFont val="Tahoma"/>
            <family val="2"/>
          </rPr>
          <t xml:space="preserve">
Multa do FGTS sobre aviso prévio indenizado:
</t>
        </r>
        <r>
          <rPr>
            <sz val="8"/>
            <color indexed="81"/>
            <rFont val="Tahoma"/>
            <family val="2"/>
          </rPr>
          <t>Alíquota definida conforme estudos do CNJ que resultaram na Res. CNJ nº 98/2009. (8% de FGTS x [40% de multa + 10% de contribuição social] x [1 remuneração] x 5% de demissão no ano com aviso prévio indenizado = 0,002 = 0,20%)</t>
        </r>
        <r>
          <rPr>
            <b/>
            <sz val="8"/>
            <color indexed="81"/>
            <rFont val="Tahoma"/>
            <family val="2"/>
          </rPr>
          <t xml:space="preserve">
Aviso prévio trabalhado:
</t>
        </r>
        <r>
          <rPr>
            <sz val="8"/>
            <color indexed="81"/>
            <rFont val="Tahoma"/>
            <family val="2"/>
          </rPr>
          <t>Alíquota definida conforme estudos do CNJ que resultaram na Res. CNJ nº 98/2009. (1 remuneração ÷ 30 dias x 7 dias de dispensa ÷ 60 meses = 0,0039 = 0,39% da remuneração mensal)</t>
        </r>
        <r>
          <rPr>
            <b/>
            <sz val="8"/>
            <color indexed="81"/>
            <rFont val="Tahoma"/>
            <family val="2"/>
          </rPr>
          <t xml:space="preserve">
Multa do FGTS sobre aviso prévio trabalhado:
</t>
        </r>
        <r>
          <rPr>
            <sz val="8"/>
            <color indexed="81"/>
            <rFont val="Tahoma"/>
            <family val="2"/>
          </rPr>
          <t>Alíquota definida conforme estudos do CNJ que resultaram na Res. CNJ nº 98/2009. (8% de FGTS x [40% de multa + 10% de contribuição social] x [1 remuneração] = 0,04 = 4,00%)</t>
        </r>
        <r>
          <rPr>
            <b/>
            <sz val="8"/>
            <color indexed="81"/>
            <rFont val="Tahoma"/>
            <family val="2"/>
          </rPr>
          <t xml:space="preserve">
</t>
        </r>
        <r>
          <rPr>
            <b/>
            <sz val="8"/>
            <color indexed="10"/>
            <rFont val="Tahoma"/>
            <family val="2"/>
          </rPr>
          <t xml:space="preserve">
</t>
        </r>
        <r>
          <rPr>
            <sz val="8"/>
            <color indexed="10"/>
            <rFont val="Tahoma"/>
            <family val="2"/>
          </rPr>
          <t>Caso a proponente queira cotar outro valor, deverá substituí-lo no campo Alíquota (%) e anexar a justificativa à sua proposta.</t>
        </r>
      </text>
    </comment>
    <comment ref="F124" authorId="0">
      <text>
        <r>
          <rPr>
            <b/>
            <sz val="8"/>
            <color indexed="81"/>
            <rFont val="Tahoma"/>
            <family val="2"/>
          </rPr>
          <t>Férias:</t>
        </r>
        <r>
          <rPr>
            <sz val="8"/>
            <color indexed="81"/>
            <rFont val="Tahoma"/>
            <family val="2"/>
          </rPr>
          <t xml:space="preserve">
Idem 13º salário.
</t>
        </r>
        <r>
          <rPr>
            <b/>
            <sz val="8"/>
            <color indexed="81"/>
            <rFont val="Tahoma"/>
            <family val="2"/>
          </rPr>
          <t xml:space="preserve">Ausência por doença:
</t>
        </r>
        <r>
          <rPr>
            <sz val="8"/>
            <color indexed="81"/>
            <rFont val="Tahoma"/>
            <family val="2"/>
          </rPr>
          <t xml:space="preserve">Alíquota definida conforme estudos do CNJ que resultaram na Res. CNJ nº 98/2009. (1 remuneração mensal ÷ 30 dias x 5,96 dias de afastamento no ano em média ÷ 12 meses = 0,0166 = 1,66%)
</t>
        </r>
        <r>
          <rPr>
            <b/>
            <sz val="8"/>
            <color indexed="81"/>
            <rFont val="Tahoma"/>
            <family val="2"/>
          </rPr>
          <t>Licença paternidade:</t>
        </r>
        <r>
          <rPr>
            <sz val="8"/>
            <color indexed="81"/>
            <rFont val="Tahoma"/>
            <family val="2"/>
          </rPr>
          <t xml:space="preserve">
Alíquota definida conforme estudos do CNJ que resultaram na Res. CNJ nº 98/2009. (1 remuneração ÷ 30 dias x 5 dias de licença ÷ 12 meses x 1,5% de nascimentos no ano = 0,0002 = 0,02% da remuneração mensal)
</t>
        </r>
        <r>
          <rPr>
            <b/>
            <sz val="8"/>
            <color indexed="81"/>
            <rFont val="Tahoma"/>
            <family val="2"/>
          </rPr>
          <t>Ausências legais:</t>
        </r>
        <r>
          <rPr>
            <sz val="8"/>
            <color indexed="81"/>
            <rFont val="Tahoma"/>
            <family val="2"/>
          </rPr>
          <t xml:space="preserve">
Alíquota definida conforme segundo VIEIRA, A. P.; VIEIRA, H. P.; FURTADO, M. R. ; e FURTADO M. R. R., </t>
        </r>
        <r>
          <rPr>
            <i/>
            <sz val="8"/>
            <color indexed="81"/>
            <rFont val="Tahoma"/>
            <family val="2"/>
          </rPr>
          <t>Gestão de Contratos de Terceirização na Administração Pública: teoria e prática</t>
        </r>
        <r>
          <rPr>
            <sz val="8"/>
            <color indexed="81"/>
            <rFont val="Tahoma"/>
            <family val="2"/>
          </rPr>
          <t xml:space="preserve">, 4ª edição, Belo Horizonte, Fórum, 2010. (1 remuneração ÷ 30 dias x 1 dia de licença no ano em média ÷ 12 meses = 0,0028 = 0,28% da remuneração mensal)
</t>
        </r>
        <r>
          <rPr>
            <b/>
            <sz val="8"/>
            <color indexed="81"/>
            <rFont val="Tahoma"/>
            <family val="2"/>
          </rPr>
          <t>Ausência por acidente de trabalho:</t>
        </r>
        <r>
          <rPr>
            <sz val="8"/>
            <color indexed="81"/>
            <rFont val="Tahoma"/>
            <family val="2"/>
          </rPr>
          <t xml:space="preserve">
Alíquota definida conforme estudos do CNJ que resultaram na Res. CNJ nº 98/2009. (1 remuneração ÷ 30 dias x 15 dias de licença ÷ 12 meses x 0,78% de acidentes no ano = 0,0003 = 0,03% da remuneração mensal)
</t>
        </r>
        <r>
          <rPr>
            <sz val="8"/>
            <color indexed="10"/>
            <rFont val="Tahoma"/>
            <family val="2"/>
          </rPr>
          <t xml:space="preserve">Caso a proponente queira cotar outro valor, deverá substituí-lo no campo </t>
        </r>
        <r>
          <rPr>
            <i/>
            <sz val="8"/>
            <color indexed="10"/>
            <rFont val="Tahoma"/>
            <family val="2"/>
          </rPr>
          <t>Alíquota (%)</t>
        </r>
        <r>
          <rPr>
            <sz val="8"/>
            <color indexed="10"/>
            <rFont val="Tahoma"/>
            <family val="2"/>
          </rPr>
          <t xml:space="preserve"> e anexar a justificativa à sua proposta.</t>
        </r>
      </text>
    </comment>
  </commentList>
</comments>
</file>

<file path=xl/sharedStrings.xml><?xml version="1.0" encoding="utf-8"?>
<sst xmlns="http://schemas.openxmlformats.org/spreadsheetml/2006/main" count="517" uniqueCount="310">
  <si>
    <t>Custos indiretos</t>
  </si>
  <si>
    <t>A</t>
  </si>
  <si>
    <t>Base de Cálculo</t>
  </si>
  <si>
    <t>Custos Indiretos, Tributos e Lucro</t>
  </si>
  <si>
    <t>Módulo 5: CUSTOS INDIRETOS, TRIBUTOS E LUCRO</t>
  </si>
  <si>
    <t>TOTAL</t>
  </si>
  <si>
    <t>4.6</t>
  </si>
  <si>
    <t>n/a</t>
  </si>
  <si>
    <t>4.5</t>
  </si>
  <si>
    <t>4.4</t>
  </si>
  <si>
    <t>4.3</t>
  </si>
  <si>
    <t>4.2</t>
  </si>
  <si>
    <t>4.1</t>
  </si>
  <si>
    <t>Módulo 4 - Encargos Sociais e Trabalhistas</t>
  </si>
  <si>
    <t>Incidência do Submódulo 4.1</t>
  </si>
  <si>
    <t>G</t>
  </si>
  <si>
    <t>F</t>
  </si>
  <si>
    <t>E</t>
  </si>
  <si>
    <t>D</t>
  </si>
  <si>
    <t>C</t>
  </si>
  <si>
    <t>B</t>
  </si>
  <si>
    <t>Férias</t>
  </si>
  <si>
    <t>Composição do Custo de Reposição do Profissional Ausente</t>
  </si>
  <si>
    <t>Submódulo 4.5: CUSTO DE REPOSIÇÃO DO PROFISSIONAL AUSENTE</t>
  </si>
  <si>
    <t>Multa do FGTS sobre aviso prévio trabalhado</t>
  </si>
  <si>
    <t>Incidência do Submódulo 4.1 sobre aviso trabalhado</t>
  </si>
  <si>
    <t>Incidência do FGTS sobre aviso prévio indenizado</t>
  </si>
  <si>
    <t>Provisão</t>
  </si>
  <si>
    <t>Submódulo 4.4: PROVISÃO PARA RESCISÃO</t>
  </si>
  <si>
    <t>Afastamento Maternidade</t>
  </si>
  <si>
    <t>Submódulo 4.3: AFASTAMENTO MATERNIDADE</t>
  </si>
  <si>
    <t>Adicional de férias</t>
  </si>
  <si>
    <t>13º Salário</t>
  </si>
  <si>
    <t>13º Salário e Adicional de Férias</t>
  </si>
  <si>
    <t>Submódulo 4.2: 13º SALÁRIO E ADICIONAL DE FÉRIAS</t>
  </si>
  <si>
    <t>H</t>
  </si>
  <si>
    <t>Encargo Previdenciário e FGTS</t>
  </si>
  <si>
    <t>Submódulo 4.1: ENCARGOS PREVIDENCIÁRIOS E FGTS</t>
  </si>
  <si>
    <t>Módulo 4: ENCARGOS SOCIAIS E TRABALHISTAS</t>
  </si>
  <si>
    <t>Crachá</t>
  </si>
  <si>
    <t>Referência</t>
  </si>
  <si>
    <t>Insumo</t>
  </si>
  <si>
    <t>Auxílio café da manhã</t>
  </si>
  <si>
    <t>Auxílio invalidez e funeral</t>
  </si>
  <si>
    <t>Seguro de vida</t>
  </si>
  <si>
    <t>Auxílio creche</t>
  </si>
  <si>
    <t>Assistência médica e familiar</t>
  </si>
  <si>
    <t>Custo mensal com auxílio alimentação</t>
  </si>
  <si>
    <t>B.2</t>
  </si>
  <si>
    <t>Auxílio alimentação</t>
  </si>
  <si>
    <t>B.1</t>
  </si>
  <si>
    <t>Dedução legal de custo com vale-transporte</t>
  </si>
  <si>
    <t>A.2</t>
  </si>
  <si>
    <t>Vale-transporte</t>
  </si>
  <si>
    <t>A.1</t>
  </si>
  <si>
    <t>Custo Diário (R$)</t>
  </si>
  <si>
    <t>Benefício</t>
  </si>
  <si>
    <t>Módulo 2: BENEFÍCIOS MENSAIS E DIÁRIOS</t>
  </si>
  <si>
    <t>I</t>
  </si>
  <si>
    <t>Componente da Remuneração</t>
  </si>
  <si>
    <t>Módulo 1: COMPOSIÇÃO DA REMUNERAÇÃO</t>
  </si>
  <si>
    <t>1 mês</t>
  </si>
  <si>
    <t>J</t>
  </si>
  <si>
    <t>K</t>
  </si>
  <si>
    <t>Nº do Processo Administrativo:</t>
  </si>
  <si>
    <t>Item</t>
  </si>
  <si>
    <t>Posto de Trabalho</t>
  </si>
  <si>
    <t>Tipo de Joranda de Trabalho</t>
  </si>
  <si>
    <t>Período</t>
  </si>
  <si>
    <t>Escala 12x36 horas</t>
  </si>
  <si>
    <t>Jornada de Trabalho Mensal</t>
  </si>
  <si>
    <t>44 horas semanais</t>
  </si>
  <si>
    <t>30 horas semanais</t>
  </si>
  <si>
    <t>36 horas semanais</t>
  </si>
  <si>
    <t>40 horas semanais</t>
  </si>
  <si>
    <t>Quantidade de Postos</t>
  </si>
  <si>
    <t>Ocupantes por Posto</t>
  </si>
  <si>
    <t>Quantidade de Profissionais</t>
  </si>
  <si>
    <t>Licitação nº:</t>
  </si>
  <si>
    <t>Data:</t>
  </si>
  <si>
    <t>Horário:</t>
  </si>
  <si>
    <t>Local da Prestação dos Serviços:</t>
  </si>
  <si>
    <t>Brasília/DF</t>
  </si>
  <si>
    <t>A Vigência é Prorrogável?</t>
  </si>
  <si>
    <t>Vigência da Contratação:</t>
  </si>
  <si>
    <t>Prazo Máximo de Vigência:</t>
  </si>
  <si>
    <t>Objeto da Contratação:</t>
  </si>
  <si>
    <t>Tipo de Serviço</t>
  </si>
  <si>
    <t>Unidade de Medida:</t>
  </si>
  <si>
    <t>Quantidade a Contratar:</t>
  </si>
  <si>
    <t>Postos de Trabalho</t>
  </si>
  <si>
    <t>Razão Social:</t>
  </si>
  <si>
    <t>Município:</t>
  </si>
  <si>
    <t>UF:</t>
  </si>
  <si>
    <t>CEP:</t>
  </si>
  <si>
    <r>
      <t xml:space="preserve">Endereço da Matriz </t>
    </r>
    <r>
      <rPr>
        <sz val="8"/>
        <color indexed="10"/>
        <rFont val="Arial"/>
        <family val="2"/>
      </rPr>
      <t xml:space="preserve">(digite o endereço no formato </t>
    </r>
    <r>
      <rPr>
        <i/>
        <sz val="8"/>
        <color indexed="10"/>
        <rFont val="Arial"/>
        <family val="2"/>
      </rPr>
      <t>Logradouro, nº, Complemento - Bairro</t>
    </r>
    <r>
      <rPr>
        <sz val="8"/>
        <color indexed="10"/>
        <rFont val="Arial"/>
        <family val="2"/>
      </rPr>
      <t>)</t>
    </r>
    <r>
      <rPr>
        <sz val="8"/>
        <rFont val="Arial"/>
        <family val="2"/>
      </rPr>
      <t>:</t>
    </r>
  </si>
  <si>
    <r>
      <t xml:space="preserve">Endereço do Escritório no Distrito Federal </t>
    </r>
    <r>
      <rPr>
        <sz val="8"/>
        <color indexed="10"/>
        <rFont val="Arial"/>
        <family val="2"/>
      </rPr>
      <t xml:space="preserve">(digite o endereço no formato </t>
    </r>
    <r>
      <rPr>
        <i/>
        <sz val="8"/>
        <color indexed="10"/>
        <rFont val="Arial"/>
        <family val="2"/>
      </rPr>
      <t>Logradouro, nº, Complemento - Bairro</t>
    </r>
    <r>
      <rPr>
        <sz val="8"/>
        <color indexed="10"/>
        <rFont val="Arial"/>
        <family val="2"/>
      </rPr>
      <t>)</t>
    </r>
    <r>
      <rPr>
        <sz val="8"/>
        <rFont val="Arial"/>
        <family val="2"/>
      </rPr>
      <t>:</t>
    </r>
  </si>
  <si>
    <t>DDD:</t>
  </si>
  <si>
    <t>E-mail</t>
  </si>
  <si>
    <t>CNPJ:</t>
  </si>
  <si>
    <t>Lucro Real</t>
  </si>
  <si>
    <t>Lucro Presumido</t>
  </si>
  <si>
    <t>Sem Fins Lucrativos</t>
  </si>
  <si>
    <t>Entidade Sem Fins Lucrativos</t>
  </si>
  <si>
    <t>Optante pelo Simples Nacional</t>
  </si>
  <si>
    <r>
      <rPr>
        <b/>
        <i/>
        <u/>
        <sz val="10"/>
        <color indexed="10"/>
        <rFont val="Arial"/>
        <family val="2"/>
      </rPr>
      <t>Obs.</t>
    </r>
    <r>
      <rPr>
        <b/>
        <i/>
        <sz val="10"/>
        <color indexed="10"/>
        <rFont val="Arial"/>
        <family val="2"/>
      </rPr>
      <t>:</t>
    </r>
    <r>
      <rPr>
        <sz val="10"/>
        <color indexed="10"/>
        <rFont val="Arial"/>
        <family val="2"/>
      </rPr>
      <t xml:space="preserve"> As empresas optantes pelo Simples Nacional poderão participar deste pregão e terão direito ao tratamento diferenciado previsto na Lei Complementar nº 123/2006. No entanto, </t>
    </r>
    <r>
      <rPr>
        <b/>
        <u/>
        <sz val="11"/>
        <color indexed="10"/>
        <rFont val="Arial"/>
        <family val="2"/>
      </rPr>
      <t>não poderão apresentar proposta com os benefícios da condição de optante</t>
    </r>
    <r>
      <rPr>
        <sz val="10"/>
        <color indexed="10"/>
        <rFont val="Arial"/>
        <family val="2"/>
      </rPr>
      <t xml:space="preserve"> e, caso venham a ser contratadas, estarão sujeitas à exclusão obrigatória do Simples Nacional, em consequência do que dispõem o art. 17, inciso XII, o art. 30, inciso II, e o art. 31, inciso II, da citada Lei.</t>
    </r>
  </si>
  <si>
    <t>Tributo</t>
  </si>
  <si>
    <t>Alíquota (%)</t>
  </si>
  <si>
    <t>Tributos Federais</t>
  </si>
  <si>
    <t>PIS</t>
  </si>
  <si>
    <t>COFINS</t>
  </si>
  <si>
    <t>ISS (ISSQN)</t>
  </si>
  <si>
    <t>Subtotal Tributos Federais</t>
  </si>
  <si>
    <t>ISS</t>
  </si>
  <si>
    <t>Subtotal Tributos Distritais</t>
  </si>
  <si>
    <t>Especificação</t>
  </si>
  <si>
    <t>Un. de Medida</t>
  </si>
  <si>
    <t>Vida Útil Estimada
(meses)</t>
  </si>
  <si>
    <t>Quadro 1.1 - Discriminação dos Serviços (dados referentes à contratação)</t>
  </si>
  <si>
    <t>Quadro 1.2 - Identificação do Serviço</t>
  </si>
  <si>
    <t>Quadro 1.3 - Detalhamento do Objeto</t>
  </si>
  <si>
    <t>Quantidade de profissionais para rateio dos custos</t>
  </si>
  <si>
    <t>Custo rateado por profissional</t>
  </si>
  <si>
    <t>Un.</t>
  </si>
  <si>
    <t>Discriminação dos Serviços (dados referentes à contratação)</t>
  </si>
  <si>
    <t>Valor
(R$)</t>
  </si>
  <si>
    <t>Alíquota
(%)</t>
  </si>
  <si>
    <t>Data da Proposta:</t>
  </si>
  <si>
    <t>Categoria Profissional:</t>
  </si>
  <si>
    <t>Turno:</t>
  </si>
  <si>
    <t>Jornada Mensal de Trabalho:</t>
  </si>
  <si>
    <t>Quantidade de Profissionais:</t>
  </si>
  <si>
    <t>Instrumento Coletivo de Trabalho:</t>
  </si>
  <si>
    <r>
      <t xml:space="preserve">Sindicato Profissional </t>
    </r>
    <r>
      <rPr>
        <sz val="8"/>
        <color indexed="10"/>
        <rFont val="Arial"/>
        <family val="2"/>
      </rPr>
      <t>(digite apenas a sigla)</t>
    </r>
    <r>
      <rPr>
        <sz val="8"/>
        <color indexed="8"/>
        <rFont val="Arial"/>
        <family val="2"/>
      </rPr>
      <t>:</t>
    </r>
  </si>
  <si>
    <t>Salário Mínimo Vigente:</t>
  </si>
  <si>
    <t>Convenção Coletiva de Trabalho (CCT)</t>
  </si>
  <si>
    <t>Acordo Coletivo de Trabalho (ACT)</t>
  </si>
  <si>
    <t>Sentença Normativa em Dissídio Coletivo</t>
  </si>
  <si>
    <t>Tipo de Jornada de Trabalho:</t>
  </si>
  <si>
    <r>
      <t>Data Base da CCT, ACT ou Dissídio Coletivo</t>
    </r>
    <r>
      <rPr>
        <sz val="8"/>
        <rFont val="Arial"/>
        <family val="2"/>
      </rPr>
      <t>:</t>
    </r>
  </si>
  <si>
    <t>1 - DADOS DA CONTRATAÇÃO</t>
  </si>
  <si>
    <t>2 - DADOS DA PROPONENTE</t>
  </si>
  <si>
    <t>Quadro 2.1 - Dados da Proponente</t>
  </si>
  <si>
    <t>Quadro 2.2 - Regime de Tributação da Proponente</t>
  </si>
  <si>
    <t>Tipo de Serviço:</t>
  </si>
  <si>
    <t>Quadro 3.1</t>
  </si>
  <si>
    <r>
      <t xml:space="preserve">Seguro acidente do trabalho ajustado </t>
    </r>
    <r>
      <rPr>
        <sz val="10"/>
        <color indexed="10"/>
        <rFont val="Arial"/>
        <family val="2"/>
      </rPr>
      <t>(=SATxFAP)</t>
    </r>
  </si>
  <si>
    <t>Dia Trabalhados no Mês</t>
  </si>
  <si>
    <t>Salário Base</t>
  </si>
  <si>
    <t xml:space="preserve"> Salário Base </t>
  </si>
  <si>
    <r>
      <t xml:space="preserve">Outros </t>
    </r>
    <r>
      <rPr>
        <sz val="10"/>
        <color indexed="10"/>
        <rFont val="Arial"/>
        <family val="2"/>
      </rPr>
      <t>(especificar abaixo)</t>
    </r>
  </si>
  <si>
    <t>Módulo 1</t>
  </si>
  <si>
    <t>Subtotal 1.1: Salário Base + Adicionais</t>
  </si>
  <si>
    <t>Subtotal 1.2: Adicional Noturno</t>
  </si>
  <si>
    <t>Subtotal 1.3: Adicional de hora extra + Intervalo intrajornada</t>
  </si>
  <si>
    <t>TOTAL MÓDULO 3 (Insumos)</t>
  </si>
  <si>
    <t>TOTAL MÓDULO 2 (Benefícios)</t>
  </si>
  <si>
    <t>TOTAL MÓDULO 1 (Remuneração)</t>
  </si>
  <si>
    <t>TOTAL SUBMÓDULO 4.1</t>
  </si>
  <si>
    <t>TOTAL SUBMÓDULO 4.2</t>
  </si>
  <si>
    <t>Subtotal 4.2.1</t>
  </si>
  <si>
    <t>Subtotal 4.3.1</t>
  </si>
  <si>
    <t>TOTAL SUBMÓDULO 4.3</t>
  </si>
  <si>
    <t>Item 4.4-A</t>
  </si>
  <si>
    <t>Subtotal 4.4.1</t>
  </si>
  <si>
    <t>Subtotal 4.4.2</t>
  </si>
  <si>
    <t>Item 4.4-D</t>
  </si>
  <si>
    <t>TOTAL SUBMÓDULO 4.4</t>
  </si>
  <si>
    <t>Subtotal 4.5.1</t>
  </si>
  <si>
    <t>TOTAL SUBMÓDULO 4.5</t>
  </si>
  <si>
    <t>TOTAL MÓDULO 4</t>
  </si>
  <si>
    <t>Somatório dos Módulos 1, 2, 3 e 4</t>
  </si>
  <si>
    <t>Item 5-A</t>
  </si>
  <si>
    <t>Subtotal 5.1</t>
  </si>
  <si>
    <t>Lucro</t>
  </si>
  <si>
    <t>Subtotal 5.2</t>
  </si>
  <si>
    <t>TOTAL MÓDULO 5</t>
  </si>
  <si>
    <t>QUADRO-RESUMO DO CUSTO POR EMPREGADO</t>
  </si>
  <si>
    <t>Submódulo 4.1</t>
  </si>
  <si>
    <t>Submódulo 4.2</t>
  </si>
  <si>
    <t>Submódulo 4.3</t>
  </si>
  <si>
    <t>Submódulo 4.4</t>
  </si>
  <si>
    <t>Submódulo 4.5</t>
  </si>
  <si>
    <t>Subtotal (=A+B+C+D)</t>
  </si>
  <si>
    <t>VALOR TOTAL POR EMPREGADO</t>
  </si>
  <si>
    <t>Descrição</t>
  </si>
  <si>
    <t>Subtotal 1</t>
  </si>
  <si>
    <t>Subtotal 2</t>
  </si>
  <si>
    <t>VALOR TOTAL DO CONTINGENCIAMENTO MENSAL</t>
  </si>
  <si>
    <t>Quadro-Resumo do Módulo 4: ENCARGOS SOCIAIS E TRABALHISTAS</t>
  </si>
  <si>
    <t>Tipo de Serviço
(A)</t>
  </si>
  <si>
    <t>Valor Proposto por Empregado
(B)</t>
  </si>
  <si>
    <t>Valor Proposto por Posto
(D=BxC)</t>
  </si>
  <si>
    <t>Quantidade de Postos
(E)</t>
  </si>
  <si>
    <t>Valor Total do Serviço
(F=DxE)</t>
  </si>
  <si>
    <t>Quant. de Empregados por Posto
(C)</t>
  </si>
  <si>
    <t>VALOR MENSAL DOS SERVIÇOS</t>
  </si>
  <si>
    <t>Diurno</t>
  </si>
  <si>
    <t>Número de meses do contrato</t>
  </si>
  <si>
    <t>VALOR GLOBAL DA PROPOSTA</t>
  </si>
  <si>
    <t>ATENÇÃO!</t>
  </si>
  <si>
    <t>Este arquivo é apenas uma ferramenta para facilitar a formulação da sua proposta.</t>
  </si>
  <si>
    <t>O Tribunal Superior do Trabalho não se responsabiliza por quaisquer valores e/ou fórmulas de cálculo constantes neste arquivo.</t>
  </si>
  <si>
    <t>INSTRUÇÕES DE PREENCHIMENTO</t>
  </si>
  <si>
    <t>TRIBUNAL SUPERIOR DO TRABALHO</t>
  </si>
  <si>
    <t>É dever da empresa licitante assegurar-se de que os valores e cálculos inseridos em sua proposta estejam corretos.</t>
  </si>
  <si>
    <t>Tributos Distritais</t>
  </si>
  <si>
    <t>Tipo de Jornada de Trabalho</t>
  </si>
  <si>
    <t>Custo mensal com vale-transporte</t>
  </si>
  <si>
    <r>
      <t xml:space="preserve">Tributos
</t>
    </r>
    <r>
      <rPr>
        <sz val="8"/>
        <color indexed="10"/>
        <rFont val="Arial"/>
        <family val="2"/>
      </rPr>
      <t>(Base de cálculo e alíquota transportadas do Quadro 2.2)</t>
    </r>
  </si>
  <si>
    <t>http://www.comprasnet.gov.br/publicacoes/manuais/Manual_preenchimento_planilha_de_custo_-_18-06-2011.pdf</t>
  </si>
  <si>
    <t>Valor Total do Serviço</t>
  </si>
  <si>
    <t>Custo Unitário
(R$)</t>
  </si>
  <si>
    <t>Custo Anual Estimado
(R$)</t>
  </si>
  <si>
    <t>Custo Mensal Estimado
(R$)</t>
  </si>
  <si>
    <t>AMARELO</t>
  </si>
  <si>
    <t>Insira dados apenas nas células com fundo</t>
  </si>
  <si>
    <t>.</t>
  </si>
  <si>
    <r>
      <t>Telefone</t>
    </r>
    <r>
      <rPr>
        <sz val="8"/>
        <color indexed="8"/>
        <rFont val="Arial"/>
        <family val="2"/>
      </rPr>
      <t>:</t>
    </r>
  </si>
  <si>
    <t>3 - INSUMOS DE MÃO DE OBRA</t>
  </si>
  <si>
    <t>Execução contratual:</t>
  </si>
  <si>
    <t>Vigência Máxima:</t>
  </si>
  <si>
    <t>= Não se aplica</t>
  </si>
  <si>
    <t>Salário base</t>
  </si>
  <si>
    <r>
      <t xml:space="preserve">Sindicato Patronal </t>
    </r>
    <r>
      <rPr>
        <sz val="8"/>
        <color rgb="FFFF0000"/>
        <rFont val="Arial"/>
        <family val="2"/>
      </rPr>
      <t>(digite apenas a sigla)</t>
    </r>
    <r>
      <rPr>
        <sz val="8"/>
        <color indexed="8"/>
        <rFont val="Arial"/>
        <family val="2"/>
      </rPr>
      <t>:</t>
    </r>
  </si>
  <si>
    <t>4 - MÃO DE OBRA VINCULADA À EXECUÇÃO CONTRATUAL</t>
  </si>
  <si>
    <t>Dados Complementares para Composição dos Custos com Mão de Obra</t>
  </si>
  <si>
    <t>Quant. Horas Mensais</t>
  </si>
  <si>
    <r>
      <t xml:space="preserve">Adicional de insalubridade
</t>
    </r>
    <r>
      <rPr>
        <b/>
        <i/>
        <u/>
        <sz val="8"/>
        <color rgb="FFFF0000"/>
        <rFont val="Arial"/>
        <family val="2"/>
      </rPr>
      <t>Obs.:</t>
    </r>
    <r>
      <rPr>
        <sz val="8"/>
        <color rgb="FFFF0000"/>
        <rFont val="Arial"/>
        <family val="2"/>
      </rPr>
      <t xml:space="preserve"> Só preencha se o profissional tiver direito.</t>
    </r>
  </si>
  <si>
    <r>
      <t xml:space="preserve">Adicional de periculosidade
</t>
    </r>
    <r>
      <rPr>
        <b/>
        <i/>
        <u/>
        <sz val="8"/>
        <color rgb="FFFF0000"/>
        <rFont val="Arial"/>
        <family val="2"/>
      </rPr>
      <t>Obs.:</t>
    </r>
    <r>
      <rPr>
        <sz val="8"/>
        <color rgb="FFFF0000"/>
        <rFont val="Arial"/>
        <family val="2"/>
      </rPr>
      <t xml:space="preserve"> Só preencha se o profissional tiver direito.</t>
    </r>
  </si>
  <si>
    <r>
      <t xml:space="preserve">Adicional de risco de vida
</t>
    </r>
    <r>
      <rPr>
        <b/>
        <i/>
        <u/>
        <sz val="8"/>
        <color rgb="FFFF0000"/>
        <rFont val="Arial"/>
        <family val="2"/>
      </rPr>
      <t>Obs.:</t>
    </r>
    <r>
      <rPr>
        <sz val="8"/>
        <color rgb="FFFF0000"/>
        <rFont val="Arial"/>
        <family val="2"/>
      </rPr>
      <t xml:space="preserve"> Só preencha se o profissional tiver direito.</t>
    </r>
  </si>
  <si>
    <r>
      <t xml:space="preserve">Adicional de motorização
</t>
    </r>
    <r>
      <rPr>
        <b/>
        <i/>
        <u/>
        <sz val="8"/>
        <color rgb="FFFF0000"/>
        <rFont val="Arial"/>
        <family val="2"/>
      </rPr>
      <t>Obs.:</t>
    </r>
    <r>
      <rPr>
        <sz val="8"/>
        <color rgb="FFFF0000"/>
        <rFont val="Arial"/>
        <family val="2"/>
      </rPr>
      <t xml:space="preserve"> Só preencha se o profissional tiver direito.</t>
    </r>
  </si>
  <si>
    <r>
      <t xml:space="preserve">Adicional por tempo de serviço
</t>
    </r>
    <r>
      <rPr>
        <b/>
        <i/>
        <u/>
        <sz val="8"/>
        <color rgb="FFFF0000"/>
        <rFont val="Arial"/>
        <family val="2"/>
      </rPr>
      <t>Obs.:</t>
    </r>
    <r>
      <rPr>
        <sz val="8"/>
        <color rgb="FFFF0000"/>
        <rFont val="Arial"/>
        <family val="2"/>
      </rPr>
      <t xml:space="preserve"> Só preencha se o profissional tiver direito.</t>
    </r>
  </si>
  <si>
    <r>
      <t xml:space="preserve">Dedução legal de custo com auxílio alimentação
</t>
    </r>
    <r>
      <rPr>
        <b/>
        <i/>
        <u/>
        <sz val="8"/>
        <color rgb="FFFF0000"/>
        <rFont val="Arial"/>
        <family val="2"/>
      </rPr>
      <t>Obs.:</t>
    </r>
    <r>
      <rPr>
        <sz val="8"/>
        <color rgb="FFFF0000"/>
        <rFont val="Arial"/>
        <family val="2"/>
      </rPr>
      <t xml:space="preserve"> Preencha apenas se houver previsão normativa para este desconto.</t>
    </r>
  </si>
  <si>
    <r>
      <t xml:space="preserve">Para maiores informações sobre o correto preenchimento das planilhas acesse o </t>
    </r>
    <r>
      <rPr>
        <i/>
        <sz val="12"/>
        <color rgb="FF00B050"/>
        <rFont val="Arial"/>
        <family val="2"/>
      </rPr>
      <t>link</t>
    </r>
    <r>
      <rPr>
        <sz val="12"/>
        <color rgb="FF00B050"/>
        <rFont val="Arial"/>
        <family val="2"/>
      </rPr>
      <t xml:space="preserve"> abaixo:</t>
    </r>
  </si>
  <si>
    <r>
      <t xml:space="preserve">Adicional noturno
</t>
    </r>
    <r>
      <rPr>
        <b/>
        <i/>
        <u/>
        <sz val="8"/>
        <color rgb="FFFF0000"/>
        <rFont val="Arial"/>
        <family val="2"/>
      </rPr>
      <t>Obs.:</t>
    </r>
    <r>
      <rPr>
        <sz val="8"/>
        <color rgb="FFFF0000"/>
        <rFont val="Arial"/>
        <family val="2"/>
      </rPr>
      <t xml:space="preserve"> Só preencha se o profissional tiver direito.</t>
    </r>
  </si>
  <si>
    <r>
      <t xml:space="preserve">Adicional de hora extra
</t>
    </r>
    <r>
      <rPr>
        <b/>
        <i/>
        <u/>
        <sz val="8"/>
        <color rgb="FFFF0000"/>
        <rFont val="Arial"/>
        <family val="2"/>
      </rPr>
      <t>Obs.:</t>
    </r>
    <r>
      <rPr>
        <sz val="8"/>
        <color rgb="FFFF0000"/>
        <rFont val="Arial"/>
        <family val="2"/>
      </rPr>
      <t xml:space="preserve"> Só preencha se o profissional tiver direito.</t>
    </r>
  </si>
  <si>
    <r>
      <t xml:space="preserve">Intervalo intrajornada (1 h x dia trabalhado)
</t>
    </r>
    <r>
      <rPr>
        <b/>
        <i/>
        <u/>
        <sz val="8"/>
        <color rgb="FFFF0000"/>
        <rFont val="Arial"/>
        <family val="2"/>
      </rPr>
      <t>Obs.:</t>
    </r>
    <r>
      <rPr>
        <sz val="8"/>
        <color rgb="FFFF0000"/>
        <rFont val="Arial"/>
        <family val="2"/>
      </rPr>
      <t xml:space="preserve"> Só preencha se o profissional tiver direito.</t>
    </r>
  </si>
  <si>
    <r>
      <rPr>
        <b/>
        <i/>
        <u/>
        <sz val="10"/>
        <color rgb="FFFF0000"/>
        <rFont val="Arial"/>
        <family val="2"/>
      </rPr>
      <t>Obs.:</t>
    </r>
    <r>
      <rPr>
        <sz val="10"/>
        <color rgb="FFFF0000"/>
        <rFont val="Arial"/>
        <family val="2"/>
      </rPr>
      <t xml:space="preserve"> Durante a execução contratual deverão ser apresentados MENSALMENTE os comprovantes com os benefícios cotados neste módulo.</t>
    </r>
  </si>
  <si>
    <t>Legenda:</t>
  </si>
  <si>
    <t>SESI ou SESC</t>
  </si>
  <si>
    <t>INSS</t>
  </si>
  <si>
    <t>SENAI ou SENAC</t>
  </si>
  <si>
    <t>INCRA</t>
  </si>
  <si>
    <t>Salário educação</t>
  </si>
  <si>
    <t>FGTS</t>
  </si>
  <si>
    <t>SEBRAE</t>
  </si>
  <si>
    <t>Afastamento maternidade</t>
  </si>
  <si>
    <t>Aviso prévio indenizado</t>
  </si>
  <si>
    <t>Aviso prévio trabalhado</t>
  </si>
  <si>
    <t>Multa do FGTS sobre aviso prévio indenizado</t>
  </si>
  <si>
    <t>Ausência por doença</t>
  </si>
  <si>
    <t>Licença paternidade</t>
  </si>
  <si>
    <t>Ausências legais</t>
  </si>
  <si>
    <t>Ausência por acidente de trabalho</t>
  </si>
  <si>
    <r>
      <t xml:space="preserve">Hora noturna adicional </t>
    </r>
    <r>
      <rPr>
        <sz val="8"/>
        <color indexed="8"/>
        <rFont val="Arial"/>
        <family val="2"/>
      </rPr>
      <t xml:space="preserve">(ajuste p/ 1h = 52min30seg)
</t>
    </r>
    <r>
      <rPr>
        <b/>
        <i/>
        <u/>
        <sz val="8"/>
        <color rgb="FFFF0000"/>
        <rFont val="Arial"/>
        <family val="2"/>
      </rPr>
      <t>Obs.:</t>
    </r>
    <r>
      <rPr>
        <sz val="8"/>
        <color rgb="FFFF0000"/>
        <rFont val="Arial"/>
        <family val="2"/>
      </rPr>
      <t xml:space="preserve"> Só preencha se o profissional tiver direito.</t>
    </r>
  </si>
  <si>
    <t>Contingenciamento fixado pela Resolução nº 169/2013 do CNJ</t>
  </si>
  <si>
    <r>
      <t>Atenção!</t>
    </r>
    <r>
      <rPr>
        <b/>
        <sz val="10"/>
        <color indexed="10"/>
        <rFont val="Arial"/>
        <family val="2"/>
      </rPr>
      <t xml:space="preserve"> </t>
    </r>
    <r>
      <rPr>
        <sz val="10"/>
        <color indexed="10"/>
        <rFont val="Arial"/>
        <family val="2"/>
      </rPr>
      <t>Conforme determina o Art. 9º, da Res. CNJ nº 169/2013, os valores contingenciados deixarão de compor o valor do pagamento mensal à prestadora dos serviços.</t>
    </r>
  </si>
  <si>
    <t>A.3</t>
  </si>
  <si>
    <t>Faturamento</t>
  </si>
  <si>
    <r>
      <t>INSS</t>
    </r>
    <r>
      <rPr>
        <sz val="8"/>
        <color theme="1"/>
        <rFont val="Arial"/>
        <family val="2"/>
      </rPr>
      <t xml:space="preserve"> (Lei nº 12.546/2011)</t>
    </r>
  </si>
  <si>
    <t>Insumos diversos</t>
  </si>
  <si>
    <t>Salário Mínimo</t>
  </si>
  <si>
    <t>Despesas de abertura e manutenção da conta vinculada</t>
  </si>
  <si>
    <t>7 - VALOR GLOBAL</t>
  </si>
  <si>
    <t>Quadro-resumo II: VALOR GLOBAL DA PROPOSTA</t>
  </si>
  <si>
    <t>12 meses</t>
  </si>
  <si>
    <t>SIM</t>
  </si>
  <si>
    <t>60 meses</t>
  </si>
  <si>
    <t>horas mês</t>
  </si>
  <si>
    <t>horas dia</t>
  </si>
  <si>
    <t>dias semana</t>
  </si>
  <si>
    <t>horas semana</t>
  </si>
  <si>
    <t>qtde semana</t>
  </si>
  <si>
    <t xml:space="preserve">15 horas semanais </t>
  </si>
  <si>
    <t>Custo Unitário (R$)</t>
  </si>
  <si>
    <t>Custo Anual Estimado (R$)</t>
  </si>
  <si>
    <t>Custo Mensal Estimado (R$)</t>
  </si>
  <si>
    <t>Par</t>
  </si>
  <si>
    <t xml:space="preserve">Módulo 3: INSUMOS </t>
  </si>
  <si>
    <t>Uniformes</t>
  </si>
  <si>
    <t>Quadro 3.2</t>
  </si>
  <si>
    <t>Desoneração da folha (Lei nº 12.546/2011)</t>
  </si>
  <si>
    <t>18 horas semanais</t>
  </si>
  <si>
    <t>35 horas semanais</t>
  </si>
  <si>
    <t>Multa do FGTS por dispensa sem justa causa</t>
  </si>
  <si>
    <t>Quadro-resumo I: VALOR MENSAL DOS SERVIÇOS</t>
  </si>
  <si>
    <t>Valor mensal dos serviços</t>
  </si>
  <si>
    <t xml:space="preserve">Relógio de controle de ponto biométrico, conforme especificações constantes na Portaria nº 1.510/2009 - MTE </t>
  </si>
  <si>
    <t>Piso Salarial Definido no Edital da Licitação:</t>
  </si>
  <si>
    <t>Prestação de serviços de auxiliar de biblioteca</t>
  </si>
  <si>
    <t>Auxiliar de biblioteca</t>
  </si>
  <si>
    <t>Auxiliar de bilblioteca</t>
  </si>
  <si>
    <t>Quadro 3.1 - Uniformes dos auxiliares de biblioteca</t>
  </si>
  <si>
    <t>Calça - Masculino/Feminino: tipo social, na cor preta, de boa qualidade</t>
  </si>
  <si>
    <t>Camisa - Masculino/Feminino: camisa estilo social, manga curta, gola com entretela, 65% poliéster e 35% algodão, cor branca, de boa qualidade</t>
  </si>
  <si>
    <t>Par de meias - Masculino/Feminino: tecido 60% algodão, 39% poliamida e 1% elastano, cor preta, de boa qualidade</t>
  </si>
  <si>
    <t>Cinto para calça - Masculino/Feminino: tipo social, em couro, na cor preta, de boa qualidade</t>
  </si>
  <si>
    <t>Jaleco: Masculino/Feminino: comprimento na altura do joelho, com gola, de mangas longas, com dois bolsos inferiores (um de cada lado) e um bolso de lado superior esquerdo, com o emblema da empresa, abotoamento na frente</t>
  </si>
  <si>
    <t>Quadro 3.2 - Insumos diversos</t>
  </si>
  <si>
    <t>TST-501.106/2016-2</t>
  </si>
  <si>
    <t>Quant. Por profis.</t>
  </si>
  <si>
    <t>Quant. Total</t>
  </si>
  <si>
    <t>Quant. Por Profis.</t>
  </si>
  <si>
    <t>Par de sapatos - Masculino: tipo esporte fino, com cadarço, de couro, solado de borracha ou similar, cor preta, de boa qualidade e confortável / Feminino: tipo scarpin, sem salto, em couro, cor preta, de boa qualidade e confortável</t>
  </si>
  <si>
    <t>Casaco - Masculino/Feminino: estilo social, tipo blazer, manga longa, com gola, cor preta, com dois bolsos inferiores (um de cada lado), forrado internamente, inclusive mangas, 95% Poliéster e 5% Elastano (gabardine com elastano); de boa qualidade</t>
  </si>
  <si>
    <r>
      <t>Atenção!</t>
    </r>
    <r>
      <rPr>
        <sz val="10"/>
        <color indexed="10"/>
        <rFont val="Arial"/>
        <family val="2"/>
      </rPr>
      <t xml:space="preserve"> Observar as especificações dos itens 7.27, 7.28 e 7,31 do Termo de Referência.</t>
    </r>
  </si>
  <si>
    <r>
      <t>Atenção!</t>
    </r>
    <r>
      <rPr>
        <sz val="10"/>
        <color indexed="10"/>
        <rFont val="Arial"/>
        <family val="2"/>
      </rPr>
      <t xml:space="preserve"> Observar as especificações do item 7.21 - 7.22 e anexo II Termo de Referência.</t>
    </r>
  </si>
  <si>
    <t>Assistência odontológica</t>
  </si>
  <si>
    <t>PE-046/2016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</si>
</sst>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 #,##0.00_-;_-* &quot;-&quot;??_-;_-@_-"/>
    <numFmt numFmtId="164" formatCode="_(&quot;R$ &quot;* #,##0.00_);_(&quot;R$ &quot;* \(#,##0.00\);_(&quot;R$ &quot;* &quot;-&quot;??_);_(@_)"/>
    <numFmt numFmtId="165" formatCode="_(* #,##0.00_);_(* \(#,##0.00\);_(* &quot;-&quot;??_);_(@_)"/>
    <numFmt numFmtId="166" formatCode="0\ &quot;dias&quot;"/>
    <numFmt numFmtId="167" formatCode="dd/mm/yyyy;@"/>
    <numFmt numFmtId="168" formatCode="hh:mm;@"/>
    <numFmt numFmtId="169" formatCode="00000\-000"/>
    <numFmt numFmtId="170" formatCode="00"/>
    <numFmt numFmtId="171" formatCode="####\-####;@"/>
    <numFmt numFmtId="172" formatCode="&quot;R$ &quot;#,##0.00"/>
    <numFmt numFmtId="173" formatCode="0\ &quot;horas&quot;"/>
    <numFmt numFmtId="174" formatCode="0.00\ &quot;h/mês&quot;"/>
    <numFmt numFmtId="175" formatCode="00&quot;.&quot;000&quot;.&quot;000&quot;/&quot;0000&quot;-&quot;00"/>
  </numFmts>
  <fonts count="54" x14ac:knownFonts="1">
    <font>
      <sz val="11"/>
      <color theme="1"/>
      <name val="Calibri"/>
      <family val="2"/>
      <scheme val="minor"/>
    </font>
    <font>
      <b/>
      <sz val="12"/>
      <name val="Arial"/>
      <family val="2"/>
    </font>
    <font>
      <sz val="8"/>
      <color indexed="8"/>
      <name val="Arial"/>
      <family val="2"/>
    </font>
    <font>
      <sz val="8"/>
      <color indexed="10"/>
      <name val="Arial"/>
      <family val="2"/>
    </font>
    <font>
      <i/>
      <sz val="8"/>
      <color indexed="10"/>
      <name val="Arial"/>
      <family val="2"/>
    </font>
    <font>
      <sz val="8"/>
      <name val="Arial"/>
      <family val="2"/>
    </font>
    <font>
      <sz val="10"/>
      <color indexed="10"/>
      <name val="Arial"/>
      <family val="2"/>
    </font>
    <font>
      <b/>
      <u/>
      <sz val="11"/>
      <color indexed="10"/>
      <name val="Arial"/>
      <family val="2"/>
    </font>
    <font>
      <b/>
      <i/>
      <sz val="10"/>
      <color indexed="10"/>
      <name val="Arial"/>
      <family val="2"/>
    </font>
    <font>
      <b/>
      <i/>
      <u/>
      <sz val="10"/>
      <color indexed="10"/>
      <name val="Arial"/>
      <family val="2"/>
    </font>
    <font>
      <b/>
      <sz val="8"/>
      <name val="Arial"/>
      <family val="2"/>
    </font>
    <font>
      <b/>
      <sz val="7"/>
      <name val="Arial"/>
      <family val="2"/>
    </font>
    <font>
      <b/>
      <sz val="11"/>
      <name val="Arial"/>
      <family val="2"/>
    </font>
    <font>
      <b/>
      <sz val="10"/>
      <color indexed="10"/>
      <name val="Arial"/>
      <family val="2"/>
    </font>
    <font>
      <sz val="11"/>
      <color theme="1"/>
      <name val="Calibri"/>
      <family val="2"/>
      <scheme val="minor"/>
    </font>
    <font>
      <u/>
      <sz val="11"/>
      <color theme="10"/>
      <name val="Calibri"/>
      <family val="2"/>
    </font>
    <font>
      <sz val="10"/>
      <color theme="1"/>
      <name val="Arial"/>
      <family val="2"/>
    </font>
    <font>
      <b/>
      <sz val="8"/>
      <color theme="1"/>
      <name val="Arial"/>
      <family val="2"/>
    </font>
    <font>
      <b/>
      <sz val="12"/>
      <color theme="1"/>
      <name val="Arial"/>
      <family val="2"/>
    </font>
    <font>
      <strike/>
      <sz val="10"/>
      <color theme="1"/>
      <name val="Arial"/>
      <family val="2"/>
    </font>
    <font>
      <b/>
      <sz val="10"/>
      <color theme="1"/>
      <name val="Arial"/>
      <family val="2"/>
    </font>
    <font>
      <b/>
      <sz val="14"/>
      <color theme="1"/>
      <name val="Arial"/>
      <family val="2"/>
    </font>
    <font>
      <b/>
      <sz val="11"/>
      <color theme="1"/>
      <name val="Arial"/>
      <family val="2"/>
    </font>
    <font>
      <b/>
      <i/>
      <u/>
      <sz val="10"/>
      <color rgb="FFFF0000"/>
      <name val="Arial"/>
      <family val="2"/>
    </font>
    <font>
      <sz val="8"/>
      <color theme="1"/>
      <name val="Arial"/>
      <family val="2"/>
    </font>
    <font>
      <b/>
      <sz val="8"/>
      <color theme="0"/>
      <name val="Arial"/>
      <family val="2"/>
    </font>
    <font>
      <b/>
      <sz val="11"/>
      <color theme="0"/>
      <name val="Arial"/>
      <family val="2"/>
    </font>
    <font>
      <sz val="8"/>
      <color theme="0"/>
      <name val="Arial"/>
      <family val="2"/>
    </font>
    <font>
      <b/>
      <sz val="10"/>
      <color theme="0"/>
      <name val="Arial"/>
      <family val="2"/>
    </font>
    <font>
      <sz val="1"/>
      <color theme="0" tint="-0.14999847407452621"/>
      <name val="Arial"/>
      <family val="2"/>
    </font>
    <font>
      <sz val="10"/>
      <color rgb="FFFF0000"/>
      <name val="Arial"/>
      <family val="2"/>
    </font>
    <font>
      <b/>
      <u/>
      <sz val="14"/>
      <color rgb="FFFF0000"/>
      <name val="Arial"/>
      <family val="2"/>
    </font>
    <font>
      <sz val="12"/>
      <color theme="1"/>
      <name val="Arial"/>
      <family val="2"/>
    </font>
    <font>
      <b/>
      <u/>
      <sz val="14"/>
      <color rgb="FF00B050"/>
      <name val="Arial"/>
      <family val="2"/>
    </font>
    <font>
      <b/>
      <sz val="12"/>
      <color rgb="FFFF0000"/>
      <name val="Arial"/>
      <family val="2"/>
    </font>
    <font>
      <u/>
      <sz val="10"/>
      <color theme="10"/>
      <name val="Arial"/>
      <family val="2"/>
    </font>
    <font>
      <b/>
      <sz val="12"/>
      <color rgb="FF00B050"/>
      <name val="Arial"/>
      <family val="2"/>
    </font>
    <font>
      <sz val="10"/>
      <color rgb="FF00B050"/>
      <name val="Arial"/>
      <family val="2"/>
    </font>
    <font>
      <sz val="12"/>
      <color rgb="FF00B050"/>
      <name val="Arial"/>
      <family val="2"/>
    </font>
    <font>
      <i/>
      <sz val="12"/>
      <color rgb="FF00B050"/>
      <name val="Arial"/>
      <family val="2"/>
    </font>
    <font>
      <b/>
      <i/>
      <u/>
      <sz val="10"/>
      <name val="Arial"/>
      <family val="2"/>
    </font>
    <font>
      <b/>
      <sz val="9"/>
      <name val="Arial"/>
      <family val="2"/>
    </font>
    <font>
      <sz val="9"/>
      <name val="Arial"/>
      <family val="2"/>
    </font>
    <font>
      <sz val="8"/>
      <color rgb="FFFF0000"/>
      <name val="Arial"/>
      <family val="2"/>
    </font>
    <font>
      <b/>
      <i/>
      <u/>
      <sz val="8"/>
      <color rgb="FFFF0000"/>
      <name val="Arial"/>
      <family val="2"/>
    </font>
    <font>
      <sz val="8"/>
      <color indexed="81"/>
      <name val="Tahoma"/>
      <family val="2"/>
    </font>
    <font>
      <b/>
      <sz val="8"/>
      <color indexed="81"/>
      <name val="Tahoma"/>
      <family val="2"/>
    </font>
    <font>
      <i/>
      <sz val="8"/>
      <color indexed="81"/>
      <name val="Tahoma"/>
      <family val="2"/>
    </font>
    <font>
      <sz val="8"/>
      <color indexed="81"/>
      <name val="Calibri"/>
      <family val="2"/>
    </font>
    <font>
      <sz val="8"/>
      <color indexed="10"/>
      <name val="Tahoma"/>
      <family val="2"/>
    </font>
    <font>
      <i/>
      <sz val="8"/>
      <color indexed="10"/>
      <name val="Tahoma"/>
      <family val="2"/>
    </font>
    <font>
      <sz val="10"/>
      <color theme="0"/>
      <name val="Arial"/>
      <family val="2"/>
    </font>
    <font>
      <b/>
      <sz val="10"/>
      <name val="Arial"/>
      <family val="2"/>
    </font>
    <font>
      <b/>
      <sz val="8"/>
      <color indexed="10"/>
      <name val="Tahoma"/>
      <family val="2"/>
    </font>
  </fonts>
  <fills count="7">
    <fill>
      <patternFill patternType="none"/>
    </fill>
    <fill>
      <patternFill patternType="gray125"/>
    </fill>
    <fill>
      <patternFill patternType="solid">
        <fgColor theme="3" tint="0.59999389629810485"/>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0.14999847407452621"/>
        <bgColor indexed="64"/>
      </patternFill>
    </fill>
  </fills>
  <borders count="6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medium">
        <color theme="0"/>
      </left>
      <right/>
      <top style="medium">
        <color theme="0"/>
      </top>
      <bottom/>
      <diagonal/>
    </border>
    <border>
      <left/>
      <right/>
      <top style="medium">
        <color theme="0"/>
      </top>
      <bottom/>
      <diagonal/>
    </border>
    <border>
      <left/>
      <right style="medium">
        <color indexed="64"/>
      </right>
      <top style="medium">
        <color theme="0"/>
      </top>
      <bottom/>
      <diagonal/>
    </border>
    <border>
      <left style="medium">
        <color theme="0"/>
      </left>
      <right/>
      <top/>
      <bottom/>
      <diagonal/>
    </border>
    <border>
      <left style="medium">
        <color theme="0"/>
      </left>
      <right/>
      <top/>
      <bottom style="medium">
        <color indexed="64"/>
      </bottom>
      <diagonal/>
    </border>
    <border>
      <left/>
      <right style="thin">
        <color indexed="64"/>
      </right>
      <top/>
      <bottom style="medium">
        <color indexed="64"/>
      </bottom>
      <diagonal/>
    </border>
  </borders>
  <cellStyleXfs count="5">
    <xf numFmtId="0" fontId="0" fillId="0" borderId="0"/>
    <xf numFmtId="0" fontId="15" fillId="0" borderId="0" applyNumberFormat="0" applyFill="0" applyBorder="0" applyAlignment="0" applyProtection="0">
      <alignment vertical="top"/>
      <protection locked="0"/>
    </xf>
    <xf numFmtId="164" fontId="14" fillId="0" borderId="0" applyFont="0" applyFill="0" applyBorder="0" applyAlignment="0" applyProtection="0"/>
    <xf numFmtId="9" fontId="14" fillId="0" borderId="0" applyFont="0" applyFill="0" applyBorder="0" applyAlignment="0" applyProtection="0"/>
    <xf numFmtId="165" fontId="14" fillId="0" borderId="0" applyFont="0" applyFill="0" applyBorder="0" applyAlignment="0" applyProtection="0"/>
  </cellStyleXfs>
  <cellXfs count="420">
    <xf numFmtId="0" fontId="0" fillId="0" borderId="0" xfId="0"/>
    <xf numFmtId="0" fontId="16" fillId="0" borderId="0" xfId="0" applyFont="1" applyAlignment="1">
      <alignment vertical="center"/>
    </xf>
    <xf numFmtId="0" fontId="16" fillId="0" borderId="0" xfId="0" applyFont="1" applyAlignment="1">
      <alignment horizontal="center"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8" fillId="0" borderId="0" xfId="0" applyFont="1" applyAlignment="1" applyProtection="1">
      <alignment vertical="center"/>
      <protection hidden="1"/>
    </xf>
    <xf numFmtId="0" fontId="16" fillId="0" borderId="0" xfId="0" applyFont="1" applyAlignment="1" applyProtection="1">
      <alignment vertical="center"/>
      <protection hidden="1"/>
    </xf>
    <xf numFmtId="0" fontId="16" fillId="0" borderId="3" xfId="0" applyFont="1" applyBorder="1" applyAlignment="1" applyProtection="1">
      <alignment horizontal="center" vertical="center"/>
      <protection hidden="1"/>
    </xf>
    <xf numFmtId="0" fontId="16" fillId="0" borderId="4" xfId="0" applyFont="1" applyBorder="1" applyAlignment="1" applyProtection="1">
      <alignment horizontal="center" vertical="center" wrapText="1"/>
      <protection hidden="1"/>
    </xf>
    <xf numFmtId="0" fontId="16" fillId="0" borderId="4" xfId="0" applyFont="1" applyBorder="1" applyAlignment="1" applyProtection="1">
      <alignment horizontal="center" vertical="center"/>
      <protection hidden="1"/>
    </xf>
    <xf numFmtId="0" fontId="16" fillId="0" borderId="5" xfId="0" applyFont="1" applyBorder="1" applyAlignment="1" applyProtection="1">
      <alignment horizontal="center" vertical="center"/>
      <protection hidden="1"/>
    </xf>
    <xf numFmtId="0" fontId="16" fillId="0" borderId="0" xfId="0" applyFont="1" applyBorder="1" applyAlignment="1" applyProtection="1">
      <alignment vertical="center"/>
      <protection hidden="1"/>
    </xf>
    <xf numFmtId="0" fontId="16" fillId="0" borderId="10" xfId="0" applyFont="1" applyBorder="1" applyAlignment="1" applyProtection="1">
      <alignment vertical="center"/>
      <protection hidden="1"/>
    </xf>
    <xf numFmtId="0" fontId="16" fillId="0" borderId="11" xfId="0" applyFont="1" applyBorder="1" applyAlignment="1" applyProtection="1">
      <alignment vertical="center"/>
      <protection hidden="1"/>
    </xf>
    <xf numFmtId="0" fontId="16" fillId="0" borderId="12" xfId="0" applyFont="1" applyBorder="1" applyAlignment="1" applyProtection="1">
      <alignment vertical="center"/>
      <protection hidden="1"/>
    </xf>
    <xf numFmtId="0" fontId="16" fillId="0" borderId="13" xfId="0" applyFont="1" applyBorder="1" applyAlignment="1" applyProtection="1">
      <alignment vertical="center"/>
      <protection hidden="1"/>
    </xf>
    <xf numFmtId="0" fontId="16" fillId="0" borderId="10" xfId="0" applyFont="1" applyBorder="1" applyAlignment="1" applyProtection="1">
      <alignment horizontal="centerContinuous" vertical="center"/>
      <protection hidden="1"/>
    </xf>
    <xf numFmtId="0" fontId="16" fillId="0" borderId="11" xfId="0" applyFont="1" applyBorder="1" applyAlignment="1" applyProtection="1">
      <alignment horizontal="centerContinuous" vertical="center"/>
      <protection hidden="1"/>
    </xf>
    <xf numFmtId="0" fontId="16" fillId="0" borderId="12" xfId="0" applyFont="1" applyBorder="1" applyAlignment="1" applyProtection="1">
      <alignment horizontal="centerContinuous" vertical="center"/>
      <protection hidden="1"/>
    </xf>
    <xf numFmtId="0" fontId="16" fillId="0" borderId="13" xfId="0" applyFont="1" applyBorder="1" applyAlignment="1" applyProtection="1">
      <alignment horizontal="centerContinuous" vertical="center"/>
      <protection hidden="1"/>
    </xf>
    <xf numFmtId="10" fontId="16" fillId="0" borderId="0" xfId="3" applyNumberFormat="1" applyFont="1" applyAlignment="1">
      <alignment vertical="center"/>
    </xf>
    <xf numFmtId="0" fontId="20" fillId="2" borderId="14" xfId="0" applyFont="1" applyFill="1" applyBorder="1" applyAlignment="1" applyProtection="1">
      <alignment horizontal="centerContinuous" vertical="center"/>
      <protection hidden="1"/>
    </xf>
    <xf numFmtId="0" fontId="20" fillId="2" borderId="15" xfId="0" applyFont="1" applyFill="1" applyBorder="1" applyAlignment="1" applyProtection="1">
      <alignment horizontal="centerContinuous" vertical="center"/>
      <protection hidden="1"/>
    </xf>
    <xf numFmtId="0" fontId="20" fillId="2" borderId="16" xfId="0" applyFont="1" applyFill="1" applyBorder="1" applyAlignment="1" applyProtection="1">
      <alignment horizontal="centerContinuous" vertical="center"/>
      <protection hidden="1"/>
    </xf>
    <xf numFmtId="10" fontId="20" fillId="2" borderId="17" xfId="3" applyNumberFormat="1" applyFont="1" applyFill="1" applyBorder="1" applyAlignment="1" applyProtection="1">
      <alignment horizontal="center" vertical="center"/>
      <protection hidden="1"/>
    </xf>
    <xf numFmtId="0" fontId="21" fillId="0" borderId="0" xfId="0" applyFont="1" applyAlignment="1" applyProtection="1">
      <alignment vertical="center"/>
      <protection hidden="1"/>
    </xf>
    <xf numFmtId="0" fontId="20" fillId="4" borderId="20" xfId="0" applyFont="1" applyFill="1" applyBorder="1" applyAlignment="1" applyProtection="1">
      <alignment horizontal="center" vertical="center"/>
      <protection hidden="1"/>
    </xf>
    <xf numFmtId="0" fontId="20" fillId="4" borderId="1" xfId="0" applyFont="1" applyFill="1" applyBorder="1" applyAlignment="1" applyProtection="1">
      <alignment horizontal="center" vertical="center"/>
      <protection hidden="1"/>
    </xf>
    <xf numFmtId="0" fontId="20" fillId="4" borderId="22" xfId="0" applyFont="1" applyFill="1" applyBorder="1" applyAlignment="1" applyProtection="1">
      <alignment vertical="center"/>
      <protection hidden="1"/>
    </xf>
    <xf numFmtId="0" fontId="20" fillId="4" borderId="23" xfId="0" applyFont="1" applyFill="1" applyBorder="1" applyAlignment="1" applyProtection="1">
      <alignment vertical="center"/>
      <protection hidden="1"/>
    </xf>
    <xf numFmtId="10" fontId="20" fillId="4" borderId="24" xfId="3" applyNumberFormat="1"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center"/>
      <protection hidden="1"/>
    </xf>
    <xf numFmtId="0" fontId="16" fillId="0" borderId="2" xfId="0" applyFont="1" applyFill="1" applyBorder="1" applyAlignment="1" applyProtection="1">
      <alignment horizontal="center" vertical="center"/>
      <protection hidden="1"/>
    </xf>
    <xf numFmtId="165" fontId="16" fillId="0" borderId="2" xfId="4" applyNumberFormat="1" applyFont="1" applyFill="1" applyBorder="1" applyAlignment="1" applyProtection="1">
      <alignment vertical="center"/>
      <protection hidden="1"/>
    </xf>
    <xf numFmtId="165" fontId="16" fillId="4" borderId="19" xfId="4" applyNumberFormat="1" applyFont="1" applyFill="1" applyBorder="1" applyAlignment="1" applyProtection="1">
      <alignment vertical="center"/>
      <protection hidden="1"/>
    </xf>
    <xf numFmtId="170" fontId="16" fillId="0" borderId="19" xfId="0" applyNumberFormat="1" applyFont="1" applyFill="1" applyBorder="1" applyAlignment="1" applyProtection="1">
      <alignment horizontal="center" vertical="center"/>
      <protection hidden="1"/>
    </xf>
    <xf numFmtId="170" fontId="16" fillId="0" borderId="20" xfId="0" applyNumberFormat="1" applyFont="1" applyFill="1" applyBorder="1" applyAlignment="1" applyProtection="1">
      <alignment horizontal="center" vertical="center"/>
      <protection hidden="1"/>
    </xf>
    <xf numFmtId="0" fontId="20" fillId="2" borderId="18" xfId="0" applyFont="1" applyFill="1" applyBorder="1" applyAlignment="1" applyProtection="1">
      <alignment horizontal="centerContinuous" vertical="center"/>
      <protection hidden="1"/>
    </xf>
    <xf numFmtId="0" fontId="20" fillId="2" borderId="17" xfId="0" applyFont="1" applyFill="1" applyBorder="1" applyAlignment="1" applyProtection="1">
      <alignment horizontal="centerContinuous" vertical="center"/>
      <protection hidden="1"/>
    </xf>
    <xf numFmtId="0" fontId="20" fillId="2" borderId="14" xfId="0" applyNumberFormat="1" applyFont="1" applyFill="1" applyBorder="1" applyAlignment="1" applyProtection="1">
      <alignment horizontal="center" vertical="center"/>
      <protection hidden="1"/>
    </xf>
    <xf numFmtId="165" fontId="20" fillId="2" borderId="18" xfId="0" applyNumberFormat="1" applyFont="1" applyFill="1" applyBorder="1" applyAlignment="1" applyProtection="1">
      <alignment vertical="center"/>
      <protection hidden="1"/>
    </xf>
    <xf numFmtId="165" fontId="20" fillId="2" borderId="17" xfId="0" applyNumberFormat="1" applyFont="1" applyFill="1" applyBorder="1" applyAlignment="1" applyProtection="1">
      <alignment vertical="center"/>
      <protection hidden="1"/>
    </xf>
    <xf numFmtId="0" fontId="23" fillId="0" borderId="0" xfId="0" applyFont="1" applyAlignment="1">
      <alignment vertical="center"/>
    </xf>
    <xf numFmtId="0" fontId="16" fillId="0" borderId="14" xfId="0" applyFont="1" applyBorder="1" applyAlignment="1" applyProtection="1">
      <alignment horizontal="centerContinuous" vertical="center" wrapText="1"/>
      <protection hidden="1"/>
    </xf>
    <xf numFmtId="0" fontId="16" fillId="0" borderId="18" xfId="0" applyFont="1" applyBorder="1" applyAlignment="1" applyProtection="1">
      <alignment horizontal="centerContinuous" vertical="center" wrapText="1"/>
      <protection hidden="1"/>
    </xf>
    <xf numFmtId="0" fontId="16" fillId="0" borderId="17" xfId="0" applyFont="1" applyBorder="1" applyAlignment="1" applyProtection="1">
      <alignment horizontal="center" vertical="center"/>
      <protection hidden="1"/>
    </xf>
    <xf numFmtId="0" fontId="22" fillId="4" borderId="14" xfId="0" applyFont="1" applyFill="1" applyBorder="1" applyAlignment="1" applyProtection="1">
      <alignment horizontal="centerContinuous" vertical="center" wrapText="1"/>
      <protection hidden="1"/>
    </xf>
    <xf numFmtId="0" fontId="22" fillId="4" borderId="18" xfId="0" applyFont="1" applyFill="1" applyBorder="1" applyAlignment="1" applyProtection="1">
      <alignment horizontal="centerContinuous" vertical="center" wrapText="1"/>
      <protection hidden="1"/>
    </xf>
    <xf numFmtId="165" fontId="16" fillId="0" borderId="1" xfId="4" applyNumberFormat="1" applyFont="1" applyFill="1" applyBorder="1" applyAlignment="1" applyProtection="1">
      <alignment vertical="center"/>
      <protection hidden="1"/>
    </xf>
    <xf numFmtId="0" fontId="24" fillId="0" borderId="25" xfId="0" applyFont="1" applyBorder="1" applyAlignment="1" applyProtection="1">
      <alignment horizontal="centerContinuous" vertical="center"/>
      <protection hidden="1"/>
    </xf>
    <xf numFmtId="0" fontId="20" fillId="0" borderId="26" xfId="0" applyNumberFormat="1" applyFont="1" applyBorder="1" applyAlignment="1" applyProtection="1">
      <alignment horizontal="centerContinuous" vertical="center"/>
      <protection hidden="1"/>
    </xf>
    <xf numFmtId="0" fontId="24" fillId="0" borderId="25" xfId="0" applyNumberFormat="1" applyFont="1" applyBorder="1" applyAlignment="1" applyProtection="1">
      <alignment horizontal="centerContinuous" vertical="center"/>
      <protection hidden="1"/>
    </xf>
    <xf numFmtId="0" fontId="20" fillId="0" borderId="26" xfId="0" applyFont="1" applyBorder="1" applyAlignment="1" applyProtection="1">
      <alignment horizontal="centerContinuous" vertical="center"/>
      <protection hidden="1"/>
    </xf>
    <xf numFmtId="0" fontId="25" fillId="3" borderId="14" xfId="0" applyFont="1" applyFill="1" applyBorder="1" applyAlignment="1" applyProtection="1">
      <alignment horizontal="center" vertical="center" wrapText="1"/>
      <protection hidden="1"/>
    </xf>
    <xf numFmtId="0" fontId="25" fillId="3" borderId="18" xfId="0" applyFont="1" applyFill="1" applyBorder="1" applyAlignment="1" applyProtection="1">
      <alignment horizontal="center" vertical="center" wrapText="1"/>
      <protection hidden="1"/>
    </xf>
    <xf numFmtId="0" fontId="25" fillId="3" borderId="15" xfId="0" applyFont="1" applyFill="1" applyBorder="1" applyAlignment="1" applyProtection="1">
      <alignment horizontal="center" vertical="center" wrapText="1"/>
      <protection hidden="1"/>
    </xf>
    <xf numFmtId="0" fontId="25" fillId="3" borderId="17" xfId="0" applyFont="1" applyFill="1" applyBorder="1" applyAlignment="1" applyProtection="1">
      <alignment horizontal="center" vertical="center" wrapText="1"/>
      <protection hidden="1"/>
    </xf>
    <xf numFmtId="165" fontId="26" fillId="3" borderId="17" xfId="0" applyNumberFormat="1" applyFont="1" applyFill="1" applyBorder="1" applyAlignment="1" applyProtection="1">
      <alignment vertical="center"/>
      <protection hidden="1"/>
    </xf>
    <xf numFmtId="0" fontId="26" fillId="3" borderId="14" xfId="0" applyFont="1" applyFill="1" applyBorder="1" applyAlignment="1" applyProtection="1">
      <alignment horizontal="centerContinuous" vertical="center"/>
      <protection hidden="1"/>
    </xf>
    <xf numFmtId="170" fontId="20" fillId="0" borderId="26" xfId="0" applyNumberFormat="1" applyFont="1" applyFill="1" applyBorder="1" applyAlignment="1" applyProtection="1">
      <alignment horizontal="center" vertical="center"/>
      <protection hidden="1"/>
    </xf>
    <xf numFmtId="0" fontId="25" fillId="3" borderId="14" xfId="0" applyFont="1" applyFill="1" applyBorder="1" applyAlignment="1" applyProtection="1">
      <alignment horizontal="center" vertical="center"/>
      <protection hidden="1"/>
    </xf>
    <xf numFmtId="0" fontId="25" fillId="3" borderId="17" xfId="0" applyFont="1" applyFill="1" applyBorder="1" applyAlignment="1" applyProtection="1">
      <alignment horizontal="center" vertical="center"/>
      <protection hidden="1"/>
    </xf>
    <xf numFmtId="0" fontId="26" fillId="3" borderId="15" xfId="0" applyFont="1" applyFill="1" applyBorder="1" applyAlignment="1" applyProtection="1">
      <alignment horizontal="centerContinuous" vertical="center"/>
      <protection hidden="1"/>
    </xf>
    <xf numFmtId="0" fontId="26" fillId="3" borderId="16" xfId="0" applyFont="1" applyFill="1" applyBorder="1" applyAlignment="1" applyProtection="1">
      <alignment horizontal="centerContinuous" vertical="center"/>
      <protection hidden="1"/>
    </xf>
    <xf numFmtId="10" fontId="26" fillId="3" borderId="17" xfId="3" applyNumberFormat="1" applyFont="1" applyFill="1" applyBorder="1" applyAlignment="1" applyProtection="1">
      <alignment horizontal="center" vertical="center"/>
      <protection hidden="1"/>
    </xf>
    <xf numFmtId="173" fontId="16" fillId="0" borderId="0" xfId="0" applyNumberFormat="1" applyFont="1" applyAlignment="1">
      <alignment horizontal="center" vertical="center"/>
    </xf>
    <xf numFmtId="173" fontId="16" fillId="0" borderId="10" xfId="0" applyNumberFormat="1" applyFont="1" applyBorder="1" applyAlignment="1" applyProtection="1">
      <alignment horizontal="center" vertical="center"/>
      <protection hidden="1"/>
    </xf>
    <xf numFmtId="0" fontId="16" fillId="0" borderId="0" xfId="0" applyNumberFormat="1" applyFont="1" applyAlignment="1">
      <alignment horizontal="center" vertical="center"/>
    </xf>
    <xf numFmtId="0" fontId="26" fillId="3" borderId="18" xfId="0" applyFont="1" applyFill="1" applyBorder="1" applyAlignment="1" applyProtection="1">
      <alignment horizontal="centerContinuous" vertical="center"/>
      <protection hidden="1"/>
    </xf>
    <xf numFmtId="164" fontId="16" fillId="0" borderId="19" xfId="2" applyFont="1" applyBorder="1" applyAlignment="1" applyProtection="1">
      <alignment vertical="center"/>
      <protection hidden="1"/>
    </xf>
    <xf numFmtId="0" fontId="16" fillId="0" borderId="3" xfId="0" applyFont="1" applyBorder="1" applyAlignment="1" applyProtection="1">
      <alignment horizontal="center" vertical="center" wrapText="1"/>
      <protection hidden="1"/>
    </xf>
    <xf numFmtId="164" fontId="16" fillId="0" borderId="4" xfId="2" applyFont="1" applyBorder="1" applyAlignment="1" applyProtection="1">
      <alignment vertical="center"/>
      <protection hidden="1"/>
    </xf>
    <xf numFmtId="164" fontId="16" fillId="0" borderId="20" xfId="2" applyFont="1" applyBorder="1" applyAlignment="1" applyProtection="1">
      <alignment vertical="center"/>
      <protection hidden="1"/>
    </xf>
    <xf numFmtId="164" fontId="26" fillId="3" borderId="17" xfId="0" applyNumberFormat="1" applyFont="1" applyFill="1" applyBorder="1" applyAlignment="1" applyProtection="1">
      <alignment vertical="center"/>
      <protection hidden="1"/>
    </xf>
    <xf numFmtId="0" fontId="16" fillId="0" borderId="48" xfId="0" applyNumberFormat="1" applyFont="1" applyBorder="1" applyAlignment="1" applyProtection="1">
      <alignment vertical="center"/>
      <protection hidden="1"/>
    </xf>
    <xf numFmtId="0" fontId="16" fillId="0" borderId="23" xfId="2" applyNumberFormat="1" applyFont="1" applyBorder="1" applyAlignment="1" applyProtection="1">
      <alignment vertical="center"/>
      <protection hidden="1"/>
    </xf>
    <xf numFmtId="0" fontId="16" fillId="0" borderId="23" xfId="0" applyNumberFormat="1" applyFont="1" applyBorder="1" applyAlignment="1" applyProtection="1">
      <alignment vertical="center"/>
      <protection hidden="1"/>
    </xf>
    <xf numFmtId="0" fontId="16" fillId="0" borderId="49" xfId="0" applyNumberFormat="1" applyFont="1" applyBorder="1" applyAlignment="1" applyProtection="1">
      <alignment vertical="center"/>
      <protection hidden="1"/>
    </xf>
    <xf numFmtId="0" fontId="16" fillId="0" borderId="50" xfId="0" applyNumberFormat="1" applyFont="1" applyBorder="1" applyAlignment="1" applyProtection="1">
      <alignment vertical="center"/>
      <protection hidden="1"/>
    </xf>
    <xf numFmtId="0" fontId="16" fillId="0" borderId="46" xfId="2" applyNumberFormat="1" applyFont="1" applyBorder="1" applyAlignment="1" applyProtection="1">
      <alignment vertical="center"/>
      <protection hidden="1"/>
    </xf>
    <xf numFmtId="0" fontId="16" fillId="0" borderId="46" xfId="0" applyNumberFormat="1" applyFont="1" applyBorder="1" applyAlignment="1" applyProtection="1">
      <alignment vertical="center"/>
      <protection hidden="1"/>
    </xf>
    <xf numFmtId="0" fontId="16" fillId="0" borderId="11" xfId="0" applyNumberFormat="1" applyFont="1" applyBorder="1" applyAlignment="1" applyProtection="1">
      <alignment vertical="center"/>
      <protection hidden="1"/>
    </xf>
    <xf numFmtId="0" fontId="16" fillId="0" borderId="20" xfId="2" applyNumberFormat="1" applyFont="1" applyBorder="1" applyAlignment="1" applyProtection="1">
      <alignment horizontal="center" vertical="center"/>
      <protection hidden="1"/>
    </xf>
    <xf numFmtId="0" fontId="25" fillId="3" borderId="18" xfId="0" applyFont="1" applyFill="1" applyBorder="1" applyAlignment="1" applyProtection="1">
      <alignment horizontal="center" vertical="center"/>
      <protection hidden="1"/>
    </xf>
    <xf numFmtId="0" fontId="16" fillId="0" borderId="4" xfId="0" applyFont="1" applyBorder="1" applyAlignment="1" applyProtection="1">
      <alignment vertical="center" wrapText="1" shrinkToFit="1"/>
      <protection hidden="1"/>
    </xf>
    <xf numFmtId="0" fontId="20" fillId="0" borderId="26" xfId="0" applyNumberFormat="1" applyFont="1" applyBorder="1" applyAlignment="1" applyProtection="1">
      <alignment horizontal="centerContinuous" vertical="center" wrapText="1"/>
      <protection hidden="1"/>
    </xf>
    <xf numFmtId="0" fontId="26" fillId="3" borderId="17" xfId="0" applyFont="1" applyFill="1" applyBorder="1" applyAlignment="1" applyProtection="1">
      <alignment horizontal="centerContinuous" vertical="center"/>
      <protection hidden="1"/>
    </xf>
    <xf numFmtId="10" fontId="16" fillId="0" borderId="6" xfId="3" applyNumberFormat="1" applyFont="1" applyFill="1" applyBorder="1" applyAlignment="1" applyProtection="1">
      <alignment horizontal="center" vertical="center"/>
    </xf>
    <xf numFmtId="10" fontId="16" fillId="0" borderId="4" xfId="3" applyNumberFormat="1" applyFont="1" applyFill="1" applyBorder="1" applyAlignment="1" applyProtection="1">
      <alignment horizontal="center" vertical="center"/>
    </xf>
    <xf numFmtId="10" fontId="16" fillId="0" borderId="2" xfId="3" applyNumberFormat="1" applyFont="1" applyFill="1" applyBorder="1" applyAlignment="1" applyProtection="1">
      <alignment horizontal="center" vertical="center"/>
    </xf>
    <xf numFmtId="10" fontId="16" fillId="0" borderId="40" xfId="3" applyNumberFormat="1" applyFont="1" applyFill="1" applyBorder="1" applyAlignment="1" applyProtection="1">
      <alignment horizontal="center" vertical="center"/>
    </xf>
    <xf numFmtId="0" fontId="16" fillId="0" borderId="0" xfId="0" applyFont="1" applyAlignment="1" applyProtection="1">
      <alignment vertical="center"/>
    </xf>
    <xf numFmtId="0" fontId="21" fillId="0" borderId="0" xfId="0" applyFont="1" applyAlignment="1" applyProtection="1">
      <alignment vertical="center"/>
    </xf>
    <xf numFmtId="0" fontId="18" fillId="0" borderId="0" xfId="0" applyFont="1" applyAlignment="1" applyProtection="1">
      <alignment vertical="center"/>
    </xf>
    <xf numFmtId="0" fontId="24" fillId="0" borderId="25" xfId="0" applyFont="1" applyBorder="1" applyAlignment="1" applyProtection="1">
      <alignment horizontal="centerContinuous" vertical="center"/>
    </xf>
    <xf numFmtId="0" fontId="20" fillId="0" borderId="26" xfId="0" applyFont="1" applyBorder="1" applyAlignment="1" applyProtection="1">
      <alignment horizontal="centerContinuous" vertical="center"/>
    </xf>
    <xf numFmtId="0" fontId="20" fillId="0" borderId="26" xfId="0" applyFont="1" applyFill="1" applyBorder="1" applyAlignment="1" applyProtection="1">
      <alignment horizontal="centerContinuous" vertical="center" shrinkToFit="1"/>
    </xf>
    <xf numFmtId="167" fontId="20" fillId="0" borderId="26" xfId="0" applyNumberFormat="1" applyFont="1" applyFill="1" applyBorder="1" applyAlignment="1" applyProtection="1">
      <alignment horizontal="centerContinuous" vertical="center"/>
    </xf>
    <xf numFmtId="168" fontId="20" fillId="0" borderId="26" xfId="0" applyNumberFormat="1" applyFont="1" applyFill="1" applyBorder="1" applyAlignment="1" applyProtection="1">
      <alignment horizontal="centerContinuous" vertical="center"/>
    </xf>
    <xf numFmtId="0" fontId="20" fillId="0" borderId="26" xfId="0" applyNumberFormat="1" applyFont="1" applyBorder="1" applyAlignment="1" applyProtection="1">
      <alignment horizontal="centerContinuous" vertical="center"/>
    </xf>
    <xf numFmtId="0" fontId="27" fillId="3" borderId="25" xfId="0" applyFont="1" applyFill="1" applyBorder="1" applyAlignment="1" applyProtection="1">
      <alignment horizontal="centerContinuous" vertical="center"/>
    </xf>
    <xf numFmtId="0" fontId="29" fillId="0" borderId="0" xfId="0" applyFont="1" applyAlignment="1" applyProtection="1">
      <alignment horizontal="left" vertical="center"/>
    </xf>
    <xf numFmtId="0" fontId="28" fillId="3" borderId="26" xfId="0" applyNumberFormat="1" applyFont="1" applyFill="1" applyBorder="1" applyAlignment="1" applyProtection="1">
      <alignment horizontal="centerContinuous" vertical="center"/>
    </xf>
    <xf numFmtId="0" fontId="20" fillId="0" borderId="26" xfId="0" quotePrefix="1" applyNumberFormat="1" applyFont="1" applyBorder="1" applyAlignment="1" applyProtection="1">
      <alignment horizontal="centerContinuous" vertical="center"/>
    </xf>
    <xf numFmtId="173" fontId="20" fillId="0" borderId="26" xfId="0" applyNumberFormat="1" applyFont="1" applyBorder="1" applyAlignment="1" applyProtection="1">
      <alignment horizontal="centerContinuous" vertical="center"/>
    </xf>
    <xf numFmtId="0" fontId="24" fillId="0" borderId="7" xfId="0" applyFont="1" applyBorder="1" applyAlignment="1" applyProtection="1">
      <alignment horizontal="centerContinuous" vertical="center"/>
    </xf>
    <xf numFmtId="0" fontId="24" fillId="0" borderId="27" xfId="0" applyFont="1" applyBorder="1" applyAlignment="1" applyProtection="1">
      <alignment horizontal="centerContinuous" vertical="center"/>
    </xf>
    <xf numFmtId="0" fontId="20" fillId="0" borderId="31" xfId="0" applyNumberFormat="1" applyFont="1" applyBorder="1" applyAlignment="1" applyProtection="1">
      <alignment horizontal="left" vertical="center"/>
    </xf>
    <xf numFmtId="0" fontId="24" fillId="0" borderId="25" xfId="0" applyNumberFormat="1" applyFont="1" applyBorder="1" applyAlignment="1" applyProtection="1">
      <alignment horizontal="centerContinuous" vertical="center"/>
    </xf>
    <xf numFmtId="0" fontId="20" fillId="0" borderId="25" xfId="0" applyNumberFormat="1" applyFont="1" applyBorder="1" applyAlignment="1" applyProtection="1">
      <alignment horizontal="centerContinuous" vertical="center"/>
    </xf>
    <xf numFmtId="0" fontId="20" fillId="0" borderId="33" xfId="0" applyNumberFormat="1" applyFont="1" applyBorder="1" applyAlignment="1" applyProtection="1">
      <alignment horizontal="left" vertical="center"/>
    </xf>
    <xf numFmtId="172" fontId="20" fillId="0" borderId="32" xfId="0" applyNumberFormat="1" applyFont="1" applyFill="1" applyBorder="1" applyAlignment="1" applyProtection="1">
      <alignment horizontal="centerContinuous" vertical="center"/>
    </xf>
    <xf numFmtId="172" fontId="20" fillId="0" borderId="33" xfId="0" applyNumberFormat="1" applyFont="1" applyFill="1" applyBorder="1" applyAlignment="1" applyProtection="1">
      <alignment horizontal="centerContinuous" vertical="center"/>
    </xf>
    <xf numFmtId="0" fontId="20" fillId="0" borderId="0" xfId="0" applyNumberFormat="1" applyFont="1" applyBorder="1" applyAlignment="1" applyProtection="1">
      <alignment horizontal="centerContinuous" vertical="center"/>
    </xf>
    <xf numFmtId="0" fontId="1" fillId="0" borderId="0" xfId="0" applyFont="1" applyFill="1" applyBorder="1" applyAlignment="1" applyProtection="1">
      <alignment vertical="center"/>
    </xf>
    <xf numFmtId="0" fontId="25" fillId="3" borderId="28" xfId="0" applyFont="1" applyFill="1" applyBorder="1" applyAlignment="1" applyProtection="1">
      <alignment horizontal="center" vertical="center" wrapText="1"/>
    </xf>
    <xf numFmtId="0" fontId="25" fillId="3" borderId="40" xfId="0" applyFont="1" applyFill="1" applyBorder="1" applyAlignment="1" applyProtection="1">
      <alignment horizontal="center" vertical="center" wrapText="1"/>
    </xf>
    <xf numFmtId="0" fontId="25" fillId="3" borderId="18" xfId="0" applyFont="1" applyFill="1" applyBorder="1" applyAlignment="1" applyProtection="1">
      <alignment horizontal="center" vertical="center" wrapText="1"/>
    </xf>
    <xf numFmtId="0" fontId="25" fillId="3" borderId="17" xfId="0" applyFont="1" applyFill="1" applyBorder="1" applyAlignment="1" applyProtection="1">
      <alignment horizontal="center" vertical="center" wrapText="1"/>
    </xf>
    <xf numFmtId="0" fontId="16" fillId="0" borderId="1" xfId="0" applyFont="1" applyBorder="1" applyAlignment="1" applyProtection="1">
      <alignment horizontal="center" vertical="center"/>
    </xf>
    <xf numFmtId="0" fontId="16" fillId="0" borderId="2" xfId="0" applyFont="1" applyBorder="1" applyAlignment="1" applyProtection="1">
      <alignment vertical="center"/>
    </xf>
    <xf numFmtId="165" fontId="16" fillId="0" borderId="2" xfId="4" applyFont="1" applyBorder="1" applyAlignment="1" applyProtection="1">
      <alignment horizontal="center" vertical="center"/>
    </xf>
    <xf numFmtId="9" fontId="16" fillId="0" borderId="2" xfId="3" applyFont="1" applyBorder="1" applyAlignment="1" applyProtection="1">
      <alignment horizontal="center" vertical="center"/>
    </xf>
    <xf numFmtId="0" fontId="16" fillId="0" borderId="4" xfId="0" applyFont="1" applyBorder="1" applyAlignment="1" applyProtection="1">
      <alignment vertical="center"/>
    </xf>
    <xf numFmtId="165" fontId="16" fillId="0" borderId="20" xfId="4" applyFont="1" applyFill="1" applyBorder="1" applyAlignment="1" applyProtection="1">
      <alignment vertical="center"/>
    </xf>
    <xf numFmtId="0" fontId="16" fillId="0" borderId="4" xfId="4" applyNumberFormat="1" applyFont="1" applyBorder="1" applyAlignment="1" applyProtection="1">
      <alignment horizontal="center" vertical="center" shrinkToFit="1"/>
    </xf>
    <xf numFmtId="0" fontId="16" fillId="0" borderId="34" xfId="0" applyFont="1" applyBorder="1" applyAlignment="1" applyProtection="1">
      <alignment vertical="center"/>
    </xf>
    <xf numFmtId="0" fontId="20" fillId="2" borderId="14" xfId="0" applyFont="1" applyFill="1" applyBorder="1" applyAlignment="1" applyProtection="1">
      <alignment horizontal="centerContinuous" vertical="center"/>
    </xf>
    <xf numFmtId="0" fontId="20" fillId="2" borderId="18" xfId="0" applyFont="1" applyFill="1" applyBorder="1" applyAlignment="1" applyProtection="1">
      <alignment horizontal="centerContinuous" vertical="center"/>
    </xf>
    <xf numFmtId="165" fontId="20" fillId="2" borderId="18" xfId="4" applyFont="1" applyFill="1" applyBorder="1" applyAlignment="1" applyProtection="1">
      <alignment horizontal="centerContinuous" vertical="center"/>
    </xf>
    <xf numFmtId="165" fontId="20" fillId="2" borderId="17" xfId="4" applyFont="1" applyFill="1" applyBorder="1" applyAlignment="1" applyProtection="1">
      <alignment vertical="center"/>
    </xf>
    <xf numFmtId="165" fontId="16" fillId="0" borderId="38" xfId="4" applyFont="1" applyFill="1" applyBorder="1" applyAlignment="1" applyProtection="1">
      <alignment vertical="center"/>
    </xf>
    <xf numFmtId="0" fontId="16" fillId="0" borderId="6" xfId="0" applyFont="1" applyBorder="1" applyAlignment="1" applyProtection="1">
      <alignment vertical="center"/>
    </xf>
    <xf numFmtId="0" fontId="26" fillId="3" borderId="14" xfId="0" applyFont="1" applyFill="1" applyBorder="1" applyAlignment="1" applyProtection="1">
      <alignment horizontal="centerContinuous" vertical="center"/>
    </xf>
    <xf numFmtId="0" fontId="26" fillId="3" borderId="18" xfId="0" applyFont="1" applyFill="1" applyBorder="1" applyAlignment="1" applyProtection="1">
      <alignment horizontal="centerContinuous" vertical="center"/>
    </xf>
    <xf numFmtId="165" fontId="26" fillId="3" borderId="18" xfId="4" applyFont="1" applyFill="1" applyBorder="1" applyAlignment="1" applyProtection="1">
      <alignment horizontal="centerContinuous" vertical="center"/>
    </xf>
    <xf numFmtId="9" fontId="26" fillId="3" borderId="18" xfId="3" applyFont="1" applyFill="1" applyBorder="1" applyAlignment="1" applyProtection="1">
      <alignment horizontal="centerContinuous" vertical="center"/>
    </xf>
    <xf numFmtId="165" fontId="26" fillId="3" borderId="17" xfId="4" applyFont="1" applyFill="1" applyBorder="1" applyAlignment="1" applyProtection="1">
      <alignment vertical="center"/>
    </xf>
    <xf numFmtId="0" fontId="16" fillId="0" borderId="22" xfId="0" applyFont="1" applyBorder="1" applyAlignment="1" applyProtection="1">
      <alignment vertical="center"/>
    </xf>
    <xf numFmtId="166" fontId="16" fillId="0" borderId="2" xfId="0" applyNumberFormat="1" applyFont="1" applyBorder="1" applyAlignment="1" applyProtection="1">
      <alignment horizontal="center" vertical="center"/>
    </xf>
    <xf numFmtId="165" fontId="16" fillId="0" borderId="19" xfId="4" applyFont="1" applyFill="1" applyBorder="1" applyAlignment="1" applyProtection="1">
      <alignment vertical="center"/>
    </xf>
    <xf numFmtId="0" fontId="16" fillId="0" borderId="12" xfId="0" applyFont="1" applyBorder="1" applyAlignment="1" applyProtection="1">
      <alignment vertical="center"/>
    </xf>
    <xf numFmtId="165" fontId="16" fillId="0" borderId="6" xfId="4" applyFont="1" applyBorder="1" applyAlignment="1" applyProtection="1">
      <alignment horizontal="center" vertical="center"/>
    </xf>
    <xf numFmtId="165" fontId="30" fillId="0" borderId="35" xfId="4" applyFont="1" applyFill="1" applyBorder="1" applyAlignment="1" applyProtection="1">
      <alignment vertical="center"/>
    </xf>
    <xf numFmtId="0" fontId="16" fillId="2" borderId="14" xfId="0" applyFont="1" applyFill="1" applyBorder="1" applyAlignment="1" applyProtection="1">
      <alignment horizontal="center" vertical="center"/>
    </xf>
    <xf numFmtId="0" fontId="16" fillId="2" borderId="15" xfId="0" applyFont="1" applyFill="1" applyBorder="1" applyAlignment="1" applyProtection="1">
      <alignment vertical="center"/>
    </xf>
    <xf numFmtId="165" fontId="16" fillId="2" borderId="43" xfId="4" applyFont="1" applyFill="1" applyBorder="1" applyAlignment="1" applyProtection="1">
      <alignment vertical="center"/>
    </xf>
    <xf numFmtId="0" fontId="16" fillId="2" borderId="16" xfId="0" applyFont="1" applyFill="1" applyBorder="1" applyAlignment="1" applyProtection="1">
      <alignment vertical="center"/>
    </xf>
    <xf numFmtId="0" fontId="16" fillId="0" borderId="54" xfId="0" applyFont="1" applyBorder="1" applyAlignment="1" applyProtection="1">
      <alignment vertical="center"/>
    </xf>
    <xf numFmtId="166" fontId="16" fillId="0" borderId="37" xfId="0" applyNumberFormat="1" applyFont="1" applyBorder="1" applyAlignment="1" applyProtection="1">
      <alignment horizontal="center" vertical="center"/>
    </xf>
    <xf numFmtId="0" fontId="16" fillId="0" borderId="10" xfId="0" applyFont="1" applyBorder="1" applyAlignment="1" applyProtection="1">
      <alignment vertical="center"/>
    </xf>
    <xf numFmtId="0" fontId="16" fillId="0" borderId="4" xfId="0" applyFont="1" applyBorder="1" applyAlignment="1" applyProtection="1">
      <alignment horizontal="center" vertical="center"/>
    </xf>
    <xf numFmtId="0" fontId="16" fillId="0" borderId="34" xfId="0" applyFont="1" applyBorder="1" applyAlignment="1" applyProtection="1">
      <alignment horizontal="center" vertical="center"/>
    </xf>
    <xf numFmtId="0" fontId="16" fillId="0" borderId="30" xfId="0" applyFont="1" applyBorder="1" applyAlignment="1" applyProtection="1">
      <alignment vertical="center"/>
    </xf>
    <xf numFmtId="0" fontId="25" fillId="3" borderId="16" xfId="0" applyFont="1" applyFill="1" applyBorder="1" applyAlignment="1" applyProtection="1">
      <alignment horizontal="center" vertical="center" wrapText="1"/>
    </xf>
    <xf numFmtId="0" fontId="16" fillId="0" borderId="6" xfId="4" applyNumberFormat="1" applyFont="1" applyBorder="1" applyAlignment="1" applyProtection="1">
      <alignment horizontal="center" vertical="center" shrinkToFit="1"/>
    </xf>
    <xf numFmtId="0" fontId="26" fillId="3" borderId="18" xfId="0" applyNumberFormat="1" applyFont="1" applyFill="1" applyBorder="1" applyAlignment="1" applyProtection="1">
      <alignment horizontal="centerContinuous" vertical="center"/>
    </xf>
    <xf numFmtId="165" fontId="26" fillId="3" borderId="17" xfId="0" applyNumberFormat="1" applyFont="1" applyFill="1" applyBorder="1" applyAlignment="1" applyProtection="1">
      <alignment vertical="center"/>
    </xf>
    <xf numFmtId="0" fontId="16" fillId="0" borderId="0" xfId="0" applyFont="1" applyAlignment="1" applyProtection="1">
      <alignment horizontal="center" vertical="center"/>
    </xf>
    <xf numFmtId="165" fontId="16" fillId="0" borderId="2" xfId="4" applyFont="1" applyBorder="1" applyAlignment="1" applyProtection="1">
      <alignment horizontal="center" vertical="center" shrinkToFit="1"/>
    </xf>
    <xf numFmtId="43" fontId="16" fillId="0" borderId="19" xfId="4" applyNumberFormat="1" applyFont="1" applyFill="1" applyBorder="1" applyAlignment="1" applyProtection="1">
      <alignment vertical="center"/>
    </xf>
    <xf numFmtId="165" fontId="16" fillId="0" borderId="4" xfId="4" applyNumberFormat="1" applyFont="1" applyBorder="1" applyAlignment="1" applyProtection="1">
      <alignment horizontal="center" vertical="center" shrinkToFit="1"/>
    </xf>
    <xf numFmtId="43" fontId="16" fillId="0" borderId="20" xfId="4" applyNumberFormat="1" applyFont="1" applyFill="1" applyBorder="1" applyAlignment="1" applyProtection="1">
      <alignment vertical="center"/>
    </xf>
    <xf numFmtId="43" fontId="16" fillId="0" borderId="21" xfId="4" applyNumberFormat="1" applyFont="1" applyFill="1" applyBorder="1" applyAlignment="1" applyProtection="1">
      <alignment vertical="center"/>
    </xf>
    <xf numFmtId="10" fontId="26" fillId="3" borderId="18" xfId="0" applyNumberFormat="1" applyFont="1" applyFill="1" applyBorder="1" applyAlignment="1" applyProtection="1">
      <alignment horizontal="center" vertical="center"/>
    </xf>
    <xf numFmtId="43" fontId="26" fillId="3" borderId="17" xfId="0" applyNumberFormat="1" applyFont="1" applyFill="1" applyBorder="1" applyAlignment="1" applyProtection="1">
      <alignment vertical="center"/>
    </xf>
    <xf numFmtId="165" fontId="16" fillId="0" borderId="40" xfId="4" applyFont="1" applyBorder="1" applyAlignment="1" applyProtection="1">
      <alignment horizontal="center" vertical="center" shrinkToFit="1"/>
    </xf>
    <xf numFmtId="43" fontId="16" fillId="0" borderId="41" xfId="4" applyNumberFormat="1" applyFont="1" applyFill="1" applyBorder="1" applyAlignment="1" applyProtection="1">
      <alignment vertical="center"/>
    </xf>
    <xf numFmtId="165" fontId="16" fillId="0" borderId="6" xfId="4" applyFont="1" applyBorder="1" applyAlignment="1" applyProtection="1">
      <alignment horizontal="center" vertical="center" shrinkToFit="1"/>
    </xf>
    <xf numFmtId="0" fontId="16" fillId="0" borderId="14" xfId="0" applyFont="1" applyBorder="1" applyAlignment="1" applyProtection="1">
      <alignment horizontal="center" vertical="center"/>
    </xf>
    <xf numFmtId="0" fontId="16" fillId="0" borderId="18" xfId="0" applyFont="1" applyBorder="1" applyAlignment="1" applyProtection="1">
      <alignment vertical="center"/>
    </xf>
    <xf numFmtId="10" fontId="16" fillId="0" borderId="18" xfId="3" applyNumberFormat="1" applyFont="1" applyBorder="1" applyAlignment="1" applyProtection="1">
      <alignment horizontal="center" vertical="center"/>
    </xf>
    <xf numFmtId="43" fontId="16" fillId="0" borderId="17" xfId="0" applyNumberFormat="1" applyFont="1" applyFill="1" applyBorder="1" applyAlignment="1" applyProtection="1">
      <alignment vertical="center"/>
    </xf>
    <xf numFmtId="165" fontId="16" fillId="0" borderId="4" xfId="4" applyFont="1" applyFill="1" applyBorder="1" applyAlignment="1" applyProtection="1">
      <alignment horizontal="center" vertical="center" shrinkToFit="1"/>
    </xf>
    <xf numFmtId="0" fontId="16" fillId="0" borderId="18" xfId="0" applyFont="1" applyBorder="1" applyAlignment="1" applyProtection="1">
      <alignment vertical="center" wrapText="1"/>
    </xf>
    <xf numFmtId="165" fontId="16" fillId="0" borderId="6" xfId="4" applyFont="1" applyBorder="1" applyAlignment="1" applyProtection="1">
      <alignment horizontal="center" vertical="center" wrapText="1" shrinkToFit="1"/>
    </xf>
    <xf numFmtId="0" fontId="25" fillId="3" borderId="44" xfId="0" applyFont="1" applyFill="1" applyBorder="1" applyAlignment="1" applyProtection="1">
      <alignment horizontal="centerContinuous" vertical="center" wrapText="1"/>
    </xf>
    <xf numFmtId="0" fontId="25" fillId="3" borderId="43" xfId="0" applyFont="1" applyFill="1" applyBorder="1" applyAlignment="1" applyProtection="1">
      <alignment horizontal="centerContinuous" vertical="center" wrapText="1"/>
    </xf>
    <xf numFmtId="0" fontId="25" fillId="3" borderId="16" xfId="0" applyFont="1" applyFill="1" applyBorder="1" applyAlignment="1" applyProtection="1">
      <alignment horizontal="centerContinuous" vertical="center" wrapText="1"/>
    </xf>
    <xf numFmtId="165" fontId="16" fillId="0" borderId="8" xfId="4" applyFont="1" applyBorder="1" applyAlignment="1" applyProtection="1">
      <alignment horizontal="center" vertical="center" shrinkToFit="1"/>
    </xf>
    <xf numFmtId="10" fontId="16" fillId="0" borderId="45" xfId="3" applyNumberFormat="1" applyFont="1" applyFill="1" applyBorder="1" applyAlignment="1" applyProtection="1">
      <alignment horizontal="center" vertical="center"/>
    </xf>
    <xf numFmtId="165" fontId="16" fillId="0" borderId="46" xfId="4" applyNumberFormat="1" applyFont="1" applyBorder="1" applyAlignment="1" applyProtection="1">
      <alignment horizontal="center" vertical="center" shrinkToFit="1"/>
    </xf>
    <xf numFmtId="10" fontId="16" fillId="0" borderId="11" xfId="3" applyNumberFormat="1" applyFont="1" applyFill="1" applyBorder="1" applyAlignment="1" applyProtection="1">
      <alignment horizontal="center" vertical="center"/>
    </xf>
    <xf numFmtId="0" fontId="16" fillId="0" borderId="15" xfId="0" applyFont="1" applyBorder="1" applyAlignment="1" applyProtection="1">
      <alignment vertical="center"/>
    </xf>
    <xf numFmtId="165" fontId="16" fillId="0" borderId="43" xfId="4" applyFont="1" applyBorder="1" applyAlignment="1" applyProtection="1">
      <alignment horizontal="center" vertical="center" shrinkToFit="1"/>
    </xf>
    <xf numFmtId="10" fontId="16" fillId="0" borderId="16" xfId="3" applyNumberFormat="1" applyFont="1" applyBorder="1" applyAlignment="1" applyProtection="1">
      <alignment horizontal="center" vertical="center"/>
    </xf>
    <xf numFmtId="0" fontId="11" fillId="0" borderId="28" xfId="0" applyFont="1" applyFill="1" applyBorder="1" applyAlignment="1" applyProtection="1">
      <alignment horizontal="center" vertical="center" wrapText="1"/>
    </xf>
    <xf numFmtId="0" fontId="10" fillId="0" borderId="40" xfId="0" applyFont="1"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6" fillId="0" borderId="1" xfId="0" applyFont="1" applyFill="1" applyBorder="1" applyAlignment="1" applyProtection="1">
      <alignment horizontal="center" vertical="center"/>
    </xf>
    <xf numFmtId="0" fontId="16" fillId="0" borderId="2" xfId="0" applyFont="1" applyFill="1" applyBorder="1" applyAlignment="1" applyProtection="1">
      <alignment vertical="center"/>
    </xf>
    <xf numFmtId="165" fontId="16" fillId="0" borderId="40" xfId="4" applyFont="1" applyFill="1" applyBorder="1" applyAlignment="1" applyProtection="1">
      <alignment horizontal="center" vertical="center" shrinkToFit="1"/>
    </xf>
    <xf numFmtId="0" fontId="16" fillId="0" borderId="3" xfId="0" applyFont="1" applyFill="1" applyBorder="1" applyAlignment="1" applyProtection="1">
      <alignment horizontal="center" vertical="center"/>
    </xf>
    <xf numFmtId="0" fontId="16" fillId="0" borderId="4" xfId="0" applyFont="1" applyFill="1" applyBorder="1" applyAlignment="1" applyProtection="1">
      <alignment vertical="center"/>
    </xf>
    <xf numFmtId="0" fontId="20" fillId="0" borderId="14" xfId="0" applyFont="1" applyFill="1" applyBorder="1" applyAlignment="1" applyProtection="1">
      <alignment horizontal="centerContinuous" vertical="center"/>
    </xf>
    <xf numFmtId="0" fontId="20" fillId="0" borderId="18" xfId="0" applyFont="1" applyFill="1" applyBorder="1" applyAlignment="1" applyProtection="1">
      <alignment horizontal="centerContinuous" vertical="center"/>
    </xf>
    <xf numFmtId="165" fontId="20" fillId="0" borderId="18" xfId="4" applyFont="1" applyFill="1" applyBorder="1" applyAlignment="1" applyProtection="1">
      <alignment horizontal="centerContinuous" vertical="center"/>
    </xf>
    <xf numFmtId="165" fontId="20" fillId="0" borderId="17" xfId="4" applyFont="1" applyFill="1" applyBorder="1" applyAlignment="1" applyProtection="1">
      <alignment vertical="center"/>
    </xf>
    <xf numFmtId="165" fontId="16" fillId="0" borderId="2" xfId="4" applyFont="1" applyFill="1" applyBorder="1" applyAlignment="1" applyProtection="1">
      <alignment horizontal="center" vertical="center" shrinkToFit="1"/>
    </xf>
    <xf numFmtId="43" fontId="16" fillId="0" borderId="19" xfId="0" applyNumberFormat="1" applyFont="1" applyFill="1" applyBorder="1" applyAlignment="1" applyProtection="1">
      <alignment vertical="center"/>
    </xf>
    <xf numFmtId="0" fontId="16" fillId="0" borderId="5" xfId="0" applyFont="1" applyFill="1" applyBorder="1" applyAlignment="1" applyProtection="1">
      <alignment horizontal="center" vertical="center"/>
    </xf>
    <xf numFmtId="0" fontId="16" fillId="0" borderId="6" xfId="0" applyFont="1" applyFill="1" applyBorder="1" applyAlignment="1" applyProtection="1">
      <alignment vertical="center"/>
    </xf>
    <xf numFmtId="165" fontId="16" fillId="0" borderId="6" xfId="4" applyFont="1" applyFill="1" applyBorder="1" applyAlignment="1" applyProtection="1">
      <alignment horizontal="center" vertical="center" shrinkToFit="1"/>
    </xf>
    <xf numFmtId="0" fontId="16" fillId="0" borderId="14" xfId="0" applyFont="1" applyFill="1" applyBorder="1" applyAlignment="1" applyProtection="1">
      <alignment horizontal="center" vertical="center"/>
    </xf>
    <xf numFmtId="10" fontId="16" fillId="0" borderId="18" xfId="3" applyNumberFormat="1" applyFont="1" applyFill="1" applyBorder="1" applyAlignment="1" applyProtection="1">
      <alignment horizontal="center" vertical="center"/>
    </xf>
    <xf numFmtId="0" fontId="12" fillId="0" borderId="14" xfId="0" applyFont="1" applyFill="1" applyBorder="1" applyAlignment="1" applyProtection="1">
      <alignment horizontal="centerContinuous" vertical="center"/>
    </xf>
    <xf numFmtId="0" fontId="12" fillId="0" borderId="18" xfId="0" applyFont="1" applyFill="1" applyBorder="1" applyAlignment="1" applyProtection="1">
      <alignment horizontal="centerContinuous" vertical="center"/>
    </xf>
    <xf numFmtId="165" fontId="12" fillId="0" borderId="18" xfId="4" applyFont="1" applyFill="1" applyBorder="1" applyAlignment="1" applyProtection="1">
      <alignment horizontal="centerContinuous" vertical="center"/>
    </xf>
    <xf numFmtId="9" fontId="12" fillId="0" borderId="18" xfId="3" applyFont="1" applyFill="1" applyBorder="1" applyAlignment="1" applyProtection="1">
      <alignment horizontal="centerContinuous" vertical="center"/>
    </xf>
    <xf numFmtId="165" fontId="12" fillId="0" borderId="17" xfId="4" applyFont="1" applyFill="1" applyBorder="1" applyAlignment="1" applyProtection="1">
      <alignment vertical="center"/>
    </xf>
    <xf numFmtId="165" fontId="16" fillId="5" borderId="19" xfId="4" applyFont="1" applyFill="1" applyBorder="1" applyAlignment="1" applyProtection="1">
      <alignment vertical="center"/>
      <protection locked="0"/>
    </xf>
    <xf numFmtId="0" fontId="20" fillId="5" borderId="9" xfId="0" applyNumberFormat="1" applyFont="1" applyFill="1" applyBorder="1" applyAlignment="1" applyProtection="1">
      <alignment horizontal="left" vertical="center"/>
    </xf>
    <xf numFmtId="0" fontId="20" fillId="5" borderId="32" xfId="0" applyNumberFormat="1" applyFont="1" applyFill="1" applyBorder="1" applyAlignment="1" applyProtection="1">
      <alignment horizontal="left" vertical="center"/>
    </xf>
    <xf numFmtId="0" fontId="16" fillId="5" borderId="42" xfId="0" applyFont="1" applyFill="1" applyBorder="1" applyAlignment="1" applyProtection="1">
      <alignment vertical="center"/>
      <protection locked="0"/>
    </xf>
    <xf numFmtId="10" fontId="16" fillId="5" borderId="37" xfId="3" applyNumberFormat="1" applyFont="1" applyFill="1" applyBorder="1" applyAlignment="1" applyProtection="1">
      <alignment horizontal="center" vertical="center"/>
      <protection locked="0"/>
    </xf>
    <xf numFmtId="9" fontId="30" fillId="5" borderId="34" xfId="0" applyNumberFormat="1" applyFont="1" applyFill="1" applyBorder="1" applyAlignment="1" applyProtection="1">
      <alignment horizontal="center" vertical="center"/>
      <protection locked="0"/>
    </xf>
    <xf numFmtId="40" fontId="16" fillId="5" borderId="2" xfId="4" applyNumberFormat="1" applyFont="1" applyFill="1" applyBorder="1" applyAlignment="1" applyProtection="1">
      <alignment horizontal="center" vertical="center"/>
      <protection locked="0"/>
    </xf>
    <xf numFmtId="0" fontId="16" fillId="5" borderId="53" xfId="0" applyFont="1" applyFill="1" applyBorder="1" applyAlignment="1" applyProtection="1">
      <alignment vertical="center" shrinkToFit="1"/>
      <protection locked="0"/>
    </xf>
    <xf numFmtId="165" fontId="16" fillId="5" borderId="20" xfId="4" applyFont="1" applyFill="1" applyBorder="1" applyAlignment="1" applyProtection="1">
      <alignment vertical="center"/>
      <protection locked="0"/>
    </xf>
    <xf numFmtId="165" fontId="16" fillId="5" borderId="35" xfId="4" applyFont="1" applyFill="1" applyBorder="1" applyAlignment="1" applyProtection="1">
      <alignment vertical="center"/>
      <protection locked="0"/>
    </xf>
    <xf numFmtId="10" fontId="16" fillId="5" borderId="18" xfId="3" applyNumberFormat="1" applyFont="1" applyFill="1" applyBorder="1" applyAlignment="1" applyProtection="1">
      <alignment horizontal="center" vertical="center"/>
      <protection locked="0"/>
    </xf>
    <xf numFmtId="0" fontId="16" fillId="0" borderId="0" xfId="0" applyFont="1"/>
    <xf numFmtId="0" fontId="41" fillId="0" borderId="0" xfId="0" applyFont="1" applyAlignment="1" applyProtection="1">
      <alignment horizontal="justify" vertical="center"/>
    </xf>
    <xf numFmtId="0" fontId="16" fillId="0" borderId="0" xfId="0" applyFont="1" applyAlignment="1" applyProtection="1">
      <alignment horizontal="right" vertical="center"/>
    </xf>
    <xf numFmtId="0" fontId="42" fillId="0" borderId="0" xfId="0" quotePrefix="1" applyFont="1" applyAlignment="1" applyProtection="1">
      <alignment horizontal="justify" vertical="center"/>
    </xf>
    <xf numFmtId="0" fontId="16" fillId="0" borderId="36" xfId="0" applyFont="1" applyBorder="1" applyAlignment="1" applyProtection="1">
      <alignment horizontal="center" vertical="center"/>
    </xf>
    <xf numFmtId="0" fontId="16" fillId="0" borderId="4" xfId="4" applyNumberFormat="1" applyFont="1" applyBorder="1" applyAlignment="1" applyProtection="1">
      <alignment horizontal="center" vertical="center"/>
    </xf>
    <xf numFmtId="0" fontId="16" fillId="0" borderId="3" xfId="0" applyFont="1" applyBorder="1" applyAlignment="1" applyProtection="1">
      <alignment horizontal="center" vertical="center"/>
    </xf>
    <xf numFmtId="0" fontId="16" fillId="0" borderId="5" xfId="0" applyFont="1" applyBorder="1" applyAlignment="1" applyProtection="1">
      <alignment horizontal="center" vertical="center"/>
    </xf>
    <xf numFmtId="0" fontId="16" fillId="0" borderId="29" xfId="0" applyFont="1" applyBorder="1" applyAlignment="1" applyProtection="1">
      <alignment horizontal="center" vertical="center"/>
    </xf>
    <xf numFmtId="10" fontId="16" fillId="5" borderId="42" xfId="3" applyNumberFormat="1" applyFont="1" applyFill="1" applyBorder="1" applyAlignment="1" applyProtection="1">
      <alignment horizontal="center" vertical="center"/>
      <protection locked="0"/>
    </xf>
    <xf numFmtId="10" fontId="16" fillId="5" borderId="4" xfId="3" applyNumberFormat="1" applyFont="1" applyFill="1" applyBorder="1" applyAlignment="1" applyProtection="1">
      <alignment horizontal="center" vertical="center"/>
      <protection locked="0"/>
    </xf>
    <xf numFmtId="10" fontId="16" fillId="5" borderId="6" xfId="3" applyNumberFormat="1" applyFont="1" applyFill="1" applyBorder="1" applyAlignment="1" applyProtection="1">
      <alignment horizontal="center" vertical="center"/>
      <protection locked="0"/>
    </xf>
    <xf numFmtId="0" fontId="25" fillId="3" borderId="14" xfId="0" applyFont="1" applyFill="1" applyBorder="1" applyAlignment="1" applyProtection="1">
      <alignment horizontal="center" vertical="center" wrapText="1"/>
    </xf>
    <xf numFmtId="174" fontId="16" fillId="5" borderId="2" xfId="4" applyNumberFormat="1" applyFont="1" applyFill="1" applyBorder="1" applyAlignment="1" applyProtection="1">
      <alignment horizontal="center" vertical="center" shrinkToFit="1"/>
    </xf>
    <xf numFmtId="174" fontId="16" fillId="5" borderId="6" xfId="4" applyNumberFormat="1" applyFont="1" applyFill="1" applyBorder="1" applyAlignment="1" applyProtection="1">
      <alignment horizontal="center" vertical="center" shrinkToFit="1"/>
    </xf>
    <xf numFmtId="165" fontId="16" fillId="5" borderId="38" xfId="4" applyFont="1" applyFill="1" applyBorder="1" applyAlignment="1" applyProtection="1">
      <alignment vertical="center"/>
    </xf>
    <xf numFmtId="165" fontId="16" fillId="5" borderId="39" xfId="4" applyFont="1" applyFill="1" applyBorder="1" applyAlignment="1" applyProtection="1">
      <alignment vertical="center"/>
    </xf>
    <xf numFmtId="174" fontId="16" fillId="0" borderId="6" xfId="4" applyNumberFormat="1" applyFont="1" applyFill="1" applyBorder="1" applyAlignment="1" applyProtection="1">
      <alignment horizontal="center" vertical="center" shrinkToFit="1"/>
      <protection locked="0"/>
    </xf>
    <xf numFmtId="174" fontId="16" fillId="5" borderId="4" xfId="4" applyNumberFormat="1" applyFont="1" applyFill="1" applyBorder="1" applyAlignment="1" applyProtection="1">
      <alignment horizontal="center" vertical="center" shrinkToFit="1"/>
    </xf>
    <xf numFmtId="165" fontId="16" fillId="5" borderId="4" xfId="4" applyFont="1" applyFill="1" applyBorder="1" applyAlignment="1" applyProtection="1">
      <alignment vertical="center"/>
    </xf>
    <xf numFmtId="165" fontId="16" fillId="5" borderId="6" xfId="4" applyFont="1" applyFill="1" applyBorder="1" applyAlignment="1" applyProtection="1">
      <alignment vertical="center"/>
    </xf>
    <xf numFmtId="0" fontId="16" fillId="0" borderId="4" xfId="0" applyFont="1" applyBorder="1" applyAlignment="1" applyProtection="1">
      <alignment vertical="center" wrapText="1"/>
    </xf>
    <xf numFmtId="0" fontId="16" fillId="0" borderId="12" xfId="0" applyFont="1" applyBorder="1" applyAlignment="1" applyProtection="1">
      <alignment vertical="center" wrapText="1"/>
    </xf>
    <xf numFmtId="0" fontId="0" fillId="0" borderId="0" xfId="0" applyAlignment="1">
      <alignment horizontal="centerContinuous" vertical="center" wrapText="1"/>
    </xf>
    <xf numFmtId="0" fontId="16" fillId="0" borderId="37" xfId="0" applyFont="1" applyBorder="1" applyAlignment="1" applyProtection="1">
      <alignment vertical="center" wrapText="1"/>
    </xf>
    <xf numFmtId="0" fontId="16" fillId="0" borderId="6" xfId="0" applyFont="1" applyBorder="1" applyAlignment="1" applyProtection="1">
      <alignment vertical="center" wrapText="1"/>
    </xf>
    <xf numFmtId="0" fontId="16" fillId="0" borderId="40" xfId="0" applyFont="1" applyBorder="1" applyAlignment="1" applyProtection="1">
      <alignment vertical="center" wrapText="1"/>
    </xf>
    <xf numFmtId="0" fontId="30" fillId="0" borderId="0" xfId="0" applyFont="1" applyAlignment="1">
      <alignment horizontal="centerContinuous" vertical="center" wrapText="1"/>
    </xf>
    <xf numFmtId="0" fontId="16" fillId="0" borderId="2" xfId="0" applyNumberFormat="1" applyFont="1" applyBorder="1" applyAlignment="1" applyProtection="1">
      <alignment vertical="center"/>
    </xf>
    <xf numFmtId="0" fontId="20" fillId="5" borderId="26" xfId="0" applyNumberFormat="1" applyFont="1" applyFill="1" applyBorder="1" applyAlignment="1" applyProtection="1">
      <alignment horizontal="center" vertical="center"/>
      <protection locked="0"/>
    </xf>
    <xf numFmtId="170" fontId="20" fillId="5" borderId="26" xfId="0" applyNumberFormat="1" applyFont="1" applyFill="1" applyBorder="1" applyAlignment="1" applyProtection="1">
      <alignment horizontal="center" vertical="center"/>
      <protection locked="0"/>
    </xf>
    <xf numFmtId="171" fontId="20" fillId="5" borderId="26" xfId="0" applyNumberFormat="1" applyFont="1" applyFill="1" applyBorder="1" applyAlignment="1" applyProtection="1">
      <alignment horizontal="center" vertical="center"/>
      <protection locked="0"/>
    </xf>
    <xf numFmtId="0" fontId="16" fillId="0" borderId="0" xfId="0" applyFont="1" applyBorder="1" applyAlignment="1">
      <alignment vertical="center"/>
    </xf>
    <xf numFmtId="0" fontId="36" fillId="5" borderId="0" xfId="0" applyFont="1" applyFill="1" applyBorder="1" applyAlignment="1" applyProtection="1">
      <alignment horizontal="center" vertical="center" wrapText="1"/>
      <protection hidden="1"/>
    </xf>
    <xf numFmtId="0" fontId="37" fillId="0" borderId="0" xfId="0" applyFont="1" applyBorder="1" applyAlignment="1">
      <alignment vertical="center"/>
    </xf>
    <xf numFmtId="0" fontId="36" fillId="0" borderId="0" xfId="0" applyFont="1" applyBorder="1" applyAlignment="1" applyProtection="1">
      <alignment horizontal="justify" vertical="center" wrapText="1"/>
      <protection hidden="1"/>
    </xf>
    <xf numFmtId="0" fontId="0" fillId="0" borderId="55" xfId="0" applyBorder="1"/>
    <xf numFmtId="0" fontId="0" fillId="0" borderId="56" xfId="0" applyBorder="1"/>
    <xf numFmtId="0" fontId="0" fillId="0" borderId="57" xfId="0" applyBorder="1"/>
    <xf numFmtId="0" fontId="16" fillId="0" borderId="58" xfId="0" applyFont="1" applyBorder="1" applyAlignment="1">
      <alignment vertical="center"/>
    </xf>
    <xf numFmtId="0" fontId="16" fillId="0" borderId="31" xfId="0" applyFont="1" applyBorder="1" applyAlignment="1">
      <alignment vertical="center"/>
    </xf>
    <xf numFmtId="0" fontId="16" fillId="0" borderId="59" xfId="0" applyFont="1" applyBorder="1" applyAlignment="1">
      <alignment vertical="center"/>
    </xf>
    <xf numFmtId="0" fontId="16" fillId="0" borderId="51" xfId="0" applyFont="1" applyBorder="1" applyAlignment="1">
      <alignment vertical="center"/>
    </xf>
    <xf numFmtId="0" fontId="16" fillId="0" borderId="33" xfId="0" applyFont="1" applyBorder="1" applyAlignment="1">
      <alignment vertical="center"/>
    </xf>
    <xf numFmtId="0" fontId="20" fillId="2" borderId="42" xfId="0" applyFont="1" applyFill="1" applyBorder="1" applyAlignment="1" applyProtection="1">
      <alignment horizontal="centerContinuous" vertical="center"/>
      <protection hidden="1"/>
    </xf>
    <xf numFmtId="0" fontId="20" fillId="2" borderId="52" xfId="0" applyFont="1" applyFill="1" applyBorder="1" applyAlignment="1" applyProtection="1">
      <alignment horizontal="centerContinuous" vertical="center"/>
      <protection hidden="1"/>
    </xf>
    <xf numFmtId="0" fontId="16" fillId="0" borderId="36" xfId="0" applyFont="1" applyFill="1" applyBorder="1" applyAlignment="1" applyProtection="1">
      <alignment horizontal="center" vertical="center"/>
      <protection hidden="1"/>
    </xf>
    <xf numFmtId="165" fontId="16" fillId="0" borderId="4" xfId="4" applyNumberFormat="1" applyFont="1" applyFill="1" applyBorder="1" applyAlignment="1" applyProtection="1">
      <alignment vertical="center"/>
      <protection hidden="1"/>
    </xf>
    <xf numFmtId="165" fontId="16" fillId="4" borderId="20" xfId="4" applyNumberFormat="1" applyFont="1" applyFill="1" applyBorder="1" applyAlignment="1" applyProtection="1">
      <alignment vertical="center"/>
      <protection hidden="1"/>
    </xf>
    <xf numFmtId="165" fontId="16" fillId="5" borderId="3" xfId="4" applyNumberFormat="1" applyFont="1" applyFill="1" applyBorder="1" applyAlignment="1" applyProtection="1">
      <alignment vertical="center"/>
      <protection locked="0"/>
    </xf>
    <xf numFmtId="0" fontId="16" fillId="0" borderId="0" xfId="0" applyFont="1" applyAlignment="1" applyProtection="1">
      <alignment vertical="center"/>
      <protection hidden="1"/>
    </xf>
    <xf numFmtId="0" fontId="18" fillId="0" borderId="0" xfId="0" applyFont="1" applyAlignment="1" applyProtection="1">
      <alignment vertical="center"/>
    </xf>
    <xf numFmtId="165" fontId="51" fillId="5" borderId="20" xfId="4" applyFont="1" applyFill="1" applyBorder="1" applyAlignment="1" applyProtection="1">
      <alignment vertical="center"/>
      <protection locked="0"/>
    </xf>
    <xf numFmtId="0" fontId="16" fillId="0" borderId="29" xfId="0" applyFont="1" applyBorder="1" applyAlignment="1" applyProtection="1">
      <alignment horizontal="center" vertical="center"/>
      <protection hidden="1"/>
    </xf>
    <xf numFmtId="0" fontId="16" fillId="5" borderId="31" xfId="0" applyFont="1" applyFill="1" applyBorder="1" applyAlignment="1" applyProtection="1">
      <alignment vertical="center"/>
      <protection hidden="1"/>
    </xf>
    <xf numFmtId="0" fontId="16" fillId="0" borderId="31" xfId="0" applyFont="1" applyBorder="1" applyAlignment="1" applyProtection="1">
      <alignment vertical="center"/>
      <protection hidden="1"/>
    </xf>
    <xf numFmtId="0" fontId="16" fillId="0" borderId="27" xfId="0" applyFont="1" applyBorder="1" applyAlignment="1" applyProtection="1">
      <alignment vertical="center"/>
      <protection hidden="1"/>
    </xf>
    <xf numFmtId="0" fontId="16" fillId="0" borderId="7" xfId="0" applyFont="1" applyBorder="1" applyAlignment="1" applyProtection="1">
      <alignment vertical="center"/>
      <protection hidden="1"/>
    </xf>
    <xf numFmtId="0" fontId="16" fillId="0" borderId="9" xfId="0" applyFont="1" applyBorder="1" applyAlignment="1" applyProtection="1">
      <alignment vertical="center"/>
      <protection hidden="1"/>
    </xf>
    <xf numFmtId="0" fontId="16" fillId="0" borderId="10" xfId="0" applyFont="1" applyBorder="1" applyAlignment="1" applyProtection="1">
      <alignment vertical="center"/>
      <protection hidden="1"/>
    </xf>
    <xf numFmtId="0" fontId="16" fillId="0" borderId="11" xfId="0" applyFont="1" applyBorder="1" applyAlignment="1" applyProtection="1">
      <alignment vertical="center"/>
      <protection hidden="1"/>
    </xf>
    <xf numFmtId="0" fontId="19" fillId="0" borderId="9" xfId="0" applyFont="1" applyBorder="1" applyAlignment="1" applyProtection="1">
      <alignment horizontal="left" vertical="center" indent="2"/>
      <protection hidden="1"/>
    </xf>
    <xf numFmtId="0" fontId="16" fillId="0" borderId="10" xfId="0" applyFont="1" applyBorder="1" applyAlignment="1" applyProtection="1">
      <alignment horizontal="centerContinuous" vertical="center"/>
      <protection hidden="1"/>
    </xf>
    <xf numFmtId="0" fontId="16" fillId="0" borderId="11" xfId="0" applyFont="1" applyBorder="1" applyAlignment="1" applyProtection="1">
      <alignment horizontal="centerContinuous" vertical="center"/>
      <protection hidden="1"/>
    </xf>
    <xf numFmtId="0" fontId="16" fillId="5" borderId="9" xfId="0" applyFont="1" applyFill="1" applyBorder="1" applyAlignment="1" applyProtection="1">
      <alignment horizontal="left" vertical="center" indent="2"/>
      <protection hidden="1"/>
    </xf>
    <xf numFmtId="0" fontId="16" fillId="0" borderId="9" xfId="0" applyFont="1" applyFill="1" applyBorder="1" applyAlignment="1" applyProtection="1">
      <alignment horizontal="left" vertical="center" indent="2"/>
      <protection hidden="1"/>
    </xf>
    <xf numFmtId="0" fontId="16" fillId="0" borderId="60" xfId="0" applyFont="1" applyBorder="1" applyAlignment="1" applyProtection="1">
      <alignment vertical="center"/>
      <protection hidden="1"/>
    </xf>
    <xf numFmtId="0" fontId="16" fillId="0" borderId="53" xfId="0" applyFont="1" applyBorder="1" applyAlignment="1" applyProtection="1">
      <alignment horizontal="centerContinuous" vertical="center"/>
      <protection hidden="1"/>
    </xf>
    <xf numFmtId="0" fontId="16" fillId="0" borderId="60" xfId="0" applyFont="1" applyBorder="1" applyAlignment="1" applyProtection="1">
      <alignment horizontal="centerContinuous" vertical="center"/>
      <protection hidden="1"/>
    </xf>
    <xf numFmtId="0" fontId="16" fillId="0" borderId="0" xfId="0" applyFont="1" applyAlignment="1">
      <alignment vertical="center"/>
    </xf>
    <xf numFmtId="0" fontId="24" fillId="0" borderId="0" xfId="0" applyFont="1" applyAlignment="1">
      <alignment vertical="center"/>
    </xf>
    <xf numFmtId="0" fontId="16" fillId="0" borderId="12" xfId="0" applyFont="1" applyBorder="1" applyAlignment="1" applyProtection="1">
      <alignment vertical="center"/>
      <protection hidden="1"/>
    </xf>
    <xf numFmtId="10" fontId="16" fillId="0" borderId="2" xfId="3" applyNumberFormat="1" applyFont="1" applyFill="1" applyBorder="1" applyAlignment="1" applyProtection="1">
      <alignment horizontal="center" vertical="center"/>
    </xf>
    <xf numFmtId="0" fontId="20" fillId="5" borderId="26" xfId="0" applyNumberFormat="1" applyFont="1" applyFill="1" applyBorder="1" applyAlignment="1" applyProtection="1">
      <alignment horizontal="center" vertical="center"/>
      <protection hidden="1"/>
    </xf>
    <xf numFmtId="10" fontId="16" fillId="5" borderId="39" xfId="3" applyNumberFormat="1" applyFont="1" applyFill="1" applyBorder="1" applyAlignment="1" applyProtection="1">
      <alignment horizontal="center" vertical="center"/>
      <protection locked="0"/>
    </xf>
    <xf numFmtId="0" fontId="25" fillId="3" borderId="15" xfId="0" applyFont="1" applyFill="1" applyBorder="1" applyAlignment="1" applyProtection="1">
      <alignment horizontal="center" vertical="center" wrapText="1"/>
    </xf>
    <xf numFmtId="165" fontId="16" fillId="0" borderId="60" xfId="4" applyFont="1" applyFill="1" applyBorder="1" applyAlignment="1" applyProtection="1">
      <alignment horizontal="center" vertical="center" shrinkToFit="1"/>
    </xf>
    <xf numFmtId="0" fontId="16" fillId="0" borderId="15" xfId="0" applyFont="1" applyFill="1" applyBorder="1" applyAlignment="1" applyProtection="1">
      <alignment vertical="center"/>
    </xf>
    <xf numFmtId="0" fontId="16" fillId="0" borderId="3" xfId="0" applyFont="1" applyFill="1" applyBorder="1" applyAlignment="1" applyProtection="1">
      <alignment horizontal="center" vertical="center"/>
      <protection hidden="1"/>
    </xf>
    <xf numFmtId="0" fontId="16" fillId="0" borderId="4" xfId="0" applyFont="1" applyFill="1" applyBorder="1" applyAlignment="1" applyProtection="1">
      <alignment horizontal="center" vertical="center"/>
      <protection hidden="1"/>
    </xf>
    <xf numFmtId="0" fontId="18" fillId="0" borderId="0" xfId="0" applyFont="1" applyAlignment="1" applyProtection="1">
      <alignment vertical="center"/>
      <protection hidden="1"/>
    </xf>
    <xf numFmtId="0" fontId="16" fillId="0" borderId="0" xfId="0" applyFont="1" applyAlignment="1" applyProtection="1">
      <alignment vertical="center"/>
      <protection hidden="1"/>
    </xf>
    <xf numFmtId="0" fontId="16" fillId="0" borderId="0" xfId="0" applyFont="1" applyAlignment="1" applyProtection="1">
      <alignment vertical="center"/>
    </xf>
    <xf numFmtId="0" fontId="24" fillId="0" borderId="25" xfId="0" applyFont="1" applyBorder="1" applyAlignment="1" applyProtection="1">
      <alignment horizontal="centerContinuous" vertical="center"/>
    </xf>
    <xf numFmtId="0" fontId="20" fillId="0" borderId="26" xfId="0" applyFont="1" applyFill="1" applyBorder="1" applyAlignment="1" applyProtection="1">
      <alignment horizontal="centerContinuous" vertical="center" shrinkToFit="1"/>
    </xf>
    <xf numFmtId="167" fontId="20" fillId="0" borderId="26" xfId="0" applyNumberFormat="1" applyFont="1" applyFill="1" applyBorder="1" applyAlignment="1" applyProtection="1">
      <alignment horizontal="centerContinuous" vertical="center"/>
    </xf>
    <xf numFmtId="168" fontId="20" fillId="0" borderId="26" xfId="0" applyNumberFormat="1" applyFont="1" applyFill="1" applyBorder="1" applyAlignment="1" applyProtection="1">
      <alignment horizontal="centerContinuous" vertical="center"/>
    </xf>
    <xf numFmtId="0" fontId="25" fillId="3" borderId="47" xfId="0" applyFont="1" applyFill="1" applyBorder="1" applyAlignment="1" applyProtection="1">
      <alignment horizontal="centerContinuous" vertical="center"/>
      <protection hidden="1"/>
    </xf>
    <xf numFmtId="0" fontId="25" fillId="3" borderId="43" xfId="0" applyFont="1" applyFill="1" applyBorder="1" applyAlignment="1" applyProtection="1">
      <alignment horizontal="centerContinuous" vertical="center"/>
      <protection hidden="1"/>
    </xf>
    <xf numFmtId="0" fontId="25" fillId="3" borderId="16" xfId="0" applyFont="1" applyFill="1" applyBorder="1" applyAlignment="1" applyProtection="1">
      <alignment horizontal="centerContinuous" vertical="center"/>
      <protection hidden="1"/>
    </xf>
    <xf numFmtId="0" fontId="16" fillId="0" borderId="4" xfId="0" applyFont="1" applyBorder="1" applyAlignment="1">
      <alignment horizontal="center" vertical="center"/>
    </xf>
    <xf numFmtId="165" fontId="16" fillId="5" borderId="1" xfId="4" applyNumberFormat="1" applyFont="1" applyFill="1" applyBorder="1" applyAlignment="1" applyProtection="1">
      <alignment vertical="center"/>
      <protection locked="0"/>
    </xf>
    <xf numFmtId="0" fontId="20" fillId="0" borderId="26" xfId="0" applyNumberFormat="1" applyFont="1" applyBorder="1" applyAlignment="1" applyProtection="1">
      <alignment horizontal="centerContinuous" vertical="center" wrapText="1"/>
    </xf>
    <xf numFmtId="0" fontId="16" fillId="6" borderId="1" xfId="0" applyFont="1" applyFill="1" applyBorder="1" applyAlignment="1" applyProtection="1">
      <alignment horizontal="center" vertical="center"/>
    </xf>
    <xf numFmtId="0" fontId="16" fillId="6" borderId="2" xfId="0" applyFont="1" applyFill="1" applyBorder="1" applyAlignment="1" applyProtection="1">
      <alignment vertical="center"/>
    </xf>
    <xf numFmtId="165" fontId="16" fillId="6" borderId="40" xfId="4" applyFont="1" applyFill="1" applyBorder="1" applyAlignment="1" applyProtection="1">
      <alignment horizontal="center" vertical="center" shrinkToFit="1"/>
    </xf>
    <xf numFmtId="10" fontId="16" fillId="6" borderId="40" xfId="3" applyNumberFormat="1" applyFont="1" applyFill="1" applyBorder="1" applyAlignment="1" applyProtection="1">
      <alignment horizontal="center" vertical="center"/>
    </xf>
    <xf numFmtId="43" fontId="16" fillId="6" borderId="41" xfId="4" applyNumberFormat="1" applyFont="1" applyFill="1" applyBorder="1" applyAlignment="1" applyProtection="1">
      <alignment vertical="center"/>
    </xf>
    <xf numFmtId="0" fontId="16" fillId="6" borderId="3" xfId="0" applyFont="1" applyFill="1" applyBorder="1" applyAlignment="1" applyProtection="1">
      <alignment horizontal="center" vertical="center"/>
    </xf>
    <xf numFmtId="0" fontId="16" fillId="6" borderId="4" xfId="0" applyFont="1" applyFill="1" applyBorder="1" applyAlignment="1" applyProtection="1">
      <alignment vertical="center"/>
    </xf>
    <xf numFmtId="165" fontId="16" fillId="6" borderId="4" xfId="4" applyFont="1" applyFill="1" applyBorder="1" applyAlignment="1" applyProtection="1">
      <alignment horizontal="center" vertical="center" shrinkToFit="1"/>
    </xf>
    <xf numFmtId="10" fontId="16" fillId="6" borderId="4" xfId="3" applyNumberFormat="1" applyFont="1" applyFill="1" applyBorder="1" applyAlignment="1" applyProtection="1">
      <alignment horizontal="center" vertical="center"/>
    </xf>
    <xf numFmtId="43" fontId="16" fillId="6" borderId="20" xfId="4" applyNumberFormat="1" applyFont="1" applyFill="1" applyBorder="1" applyAlignment="1" applyProtection="1">
      <alignment vertical="center"/>
    </xf>
    <xf numFmtId="0" fontId="16" fillId="6" borderId="5" xfId="0" applyFont="1" applyFill="1" applyBorder="1" applyAlignment="1" applyProtection="1">
      <alignment horizontal="center" vertical="center"/>
    </xf>
    <xf numFmtId="0" fontId="16" fillId="6" borderId="6" xfId="0" applyFont="1" applyFill="1" applyBorder="1" applyAlignment="1" applyProtection="1">
      <alignment vertical="center"/>
    </xf>
    <xf numFmtId="0" fontId="28" fillId="3" borderId="26" xfId="0" applyNumberFormat="1" applyFont="1" applyFill="1" applyBorder="1" applyAlignment="1" applyProtection="1">
      <alignment horizontal="centerContinuous" vertical="center" wrapText="1"/>
    </xf>
    <xf numFmtId="0" fontId="19" fillId="0" borderId="0" xfId="0" applyFont="1" applyBorder="1" applyAlignment="1" applyProtection="1">
      <alignment vertical="center"/>
      <protection hidden="1"/>
    </xf>
    <xf numFmtId="0" fontId="17" fillId="5" borderId="9" xfId="0" applyFont="1" applyFill="1" applyBorder="1" applyAlignment="1" applyProtection="1">
      <alignment horizontal="left" vertical="center" indent="2"/>
      <protection hidden="1"/>
    </xf>
    <xf numFmtId="0" fontId="16" fillId="5" borderId="0" xfId="0" applyFont="1" applyFill="1" applyBorder="1" applyAlignment="1" applyProtection="1">
      <alignment vertical="center"/>
      <protection hidden="1"/>
    </xf>
    <xf numFmtId="0" fontId="16" fillId="0" borderId="12" xfId="0" applyFont="1" applyBorder="1" applyAlignment="1" applyProtection="1">
      <alignment horizontal="left" vertical="center"/>
    </xf>
    <xf numFmtId="0" fontId="16" fillId="0" borderId="13" xfId="0" applyFont="1" applyBorder="1" applyAlignment="1" applyProtection="1">
      <alignment horizontal="left" vertical="center"/>
    </xf>
    <xf numFmtId="165" fontId="16" fillId="0" borderId="21" xfId="4" applyFont="1" applyFill="1" applyBorder="1" applyAlignment="1" applyProtection="1">
      <alignment vertical="center"/>
    </xf>
    <xf numFmtId="0" fontId="16" fillId="0" borderId="5" xfId="0" applyFont="1" applyBorder="1" applyAlignment="1" applyProtection="1">
      <alignment horizontal="center" vertical="center"/>
    </xf>
    <xf numFmtId="0" fontId="16" fillId="0" borderId="4" xfId="0" applyFont="1" applyBorder="1" applyAlignment="1">
      <alignment horizontal="justify" vertical="center"/>
    </xf>
    <xf numFmtId="0" fontId="16" fillId="0" borderId="37" xfId="0" applyFont="1" applyFill="1" applyBorder="1" applyAlignment="1" applyProtection="1">
      <alignment horizontal="justify" vertical="center" wrapText="1"/>
      <protection hidden="1"/>
    </xf>
    <xf numFmtId="0" fontId="16" fillId="0" borderId="2" xfId="0" applyFont="1" applyFill="1" applyBorder="1" applyAlignment="1" applyProtection="1">
      <alignment horizontal="justify" vertical="center" wrapText="1"/>
      <protection hidden="1"/>
    </xf>
    <xf numFmtId="0" fontId="16" fillId="0" borderId="22" xfId="0" applyFont="1" applyBorder="1" applyAlignment="1" applyProtection="1">
      <alignment horizontal="left" vertical="center"/>
    </xf>
    <xf numFmtId="0" fontId="16" fillId="0" borderId="49" xfId="0" applyFont="1" applyBorder="1" applyAlignment="1" applyProtection="1">
      <alignment horizontal="left" vertical="center"/>
    </xf>
    <xf numFmtId="0" fontId="16" fillId="0" borderId="2" xfId="4" applyNumberFormat="1" applyFont="1" applyBorder="1" applyAlignment="1" applyProtection="1">
      <alignment horizontal="center" vertical="center" shrinkToFit="1"/>
    </xf>
    <xf numFmtId="0" fontId="16" fillId="0" borderId="37" xfId="0" applyFont="1" applyBorder="1" applyAlignment="1">
      <alignment horizontal="justify" vertical="center"/>
    </xf>
    <xf numFmtId="165" fontId="16" fillId="5" borderId="36" xfId="4" applyNumberFormat="1" applyFont="1" applyFill="1" applyBorder="1" applyAlignment="1" applyProtection="1">
      <alignment vertical="center"/>
      <protection locked="0"/>
    </xf>
    <xf numFmtId="165" fontId="16" fillId="0" borderId="37" xfId="4" applyNumberFormat="1" applyFont="1" applyFill="1" applyBorder="1" applyAlignment="1" applyProtection="1">
      <alignment vertical="center"/>
      <protection hidden="1"/>
    </xf>
    <xf numFmtId="165" fontId="16" fillId="4" borderId="38" xfId="4" applyNumberFormat="1" applyFont="1" applyFill="1" applyBorder="1" applyAlignment="1" applyProtection="1">
      <alignment vertical="center"/>
      <protection hidden="1"/>
    </xf>
    <xf numFmtId="10" fontId="16" fillId="5" borderId="20" xfId="3" applyNumberFormat="1" applyFont="1" applyFill="1" applyBorder="1" applyAlignment="1" applyProtection="1">
      <alignment horizontal="center" vertical="center"/>
      <protection hidden="1"/>
    </xf>
    <xf numFmtId="10" fontId="16" fillId="5" borderId="21" xfId="3" applyNumberFormat="1" applyFont="1" applyFill="1" applyBorder="1" applyAlignment="1" applyProtection="1">
      <alignment horizontal="center" vertical="center"/>
      <protection hidden="1"/>
    </xf>
    <xf numFmtId="0" fontId="20" fillId="2" borderId="39" xfId="0" applyFont="1" applyFill="1" applyBorder="1" applyAlignment="1" applyProtection="1">
      <alignment horizontal="centerContinuous" vertical="center"/>
      <protection hidden="1"/>
    </xf>
    <xf numFmtId="0" fontId="20" fillId="2" borderId="52" xfId="0" applyNumberFormat="1" applyFont="1" applyFill="1" applyBorder="1" applyAlignment="1" applyProtection="1">
      <alignment horizontal="center" vertical="center"/>
      <protection hidden="1"/>
    </xf>
    <xf numFmtId="165" fontId="20" fillId="2" borderId="42" xfId="0" applyNumberFormat="1" applyFont="1" applyFill="1" applyBorder="1" applyAlignment="1" applyProtection="1">
      <alignment vertical="center"/>
      <protection hidden="1"/>
    </xf>
    <xf numFmtId="165" fontId="20" fillId="2" borderId="39" xfId="0" applyNumberFormat="1" applyFont="1" applyFill="1" applyBorder="1" applyAlignment="1" applyProtection="1">
      <alignment vertical="center"/>
      <protection hidden="1"/>
    </xf>
    <xf numFmtId="0" fontId="16" fillId="0" borderId="52" xfId="0" applyFont="1" applyFill="1" applyBorder="1" applyAlignment="1" applyProtection="1">
      <alignment horizontal="center" vertical="center"/>
      <protection hidden="1"/>
    </xf>
    <xf numFmtId="0" fontId="16" fillId="0" borderId="6" xfId="0" applyFont="1" applyFill="1" applyBorder="1" applyAlignment="1" applyProtection="1">
      <alignment horizontal="justify" vertical="center" wrapText="1"/>
      <protection hidden="1"/>
    </xf>
    <xf numFmtId="0" fontId="16" fillId="0" borderId="6" xfId="0" applyFont="1" applyFill="1" applyBorder="1" applyAlignment="1" applyProtection="1">
      <alignment horizontal="center" vertical="center"/>
      <protection hidden="1"/>
    </xf>
    <xf numFmtId="170" fontId="16" fillId="0" borderId="21" xfId="0" applyNumberFormat="1" applyFont="1" applyFill="1" applyBorder="1" applyAlignment="1" applyProtection="1">
      <alignment horizontal="center" vertical="center"/>
      <protection hidden="1"/>
    </xf>
    <xf numFmtId="165" fontId="16" fillId="5" borderId="5" xfId="4" applyNumberFormat="1" applyFont="1" applyFill="1" applyBorder="1" applyAlignment="1" applyProtection="1">
      <alignment vertical="center"/>
      <protection locked="0"/>
    </xf>
    <xf numFmtId="165" fontId="16" fillId="0" borderId="6" xfId="4" applyNumberFormat="1" applyFont="1" applyFill="1" applyBorder="1" applyAlignment="1" applyProtection="1">
      <alignment vertical="center"/>
      <protection hidden="1"/>
    </xf>
    <xf numFmtId="165" fontId="16" fillId="4" borderId="21" xfId="4" applyNumberFormat="1" applyFont="1" applyFill="1" applyBorder="1" applyAlignment="1" applyProtection="1">
      <alignment vertical="center"/>
      <protection hidden="1"/>
    </xf>
    <xf numFmtId="0" fontId="31" fillId="0" borderId="0" xfId="0" applyFont="1" applyBorder="1" applyAlignment="1">
      <alignment horizontal="center" vertical="center"/>
    </xf>
    <xf numFmtId="0" fontId="18" fillId="0" borderId="0" xfId="0" applyFont="1" applyBorder="1" applyAlignment="1">
      <alignment horizontal="center" vertical="center"/>
    </xf>
    <xf numFmtId="0" fontId="38" fillId="0" borderId="0" xfId="0" applyFont="1" applyBorder="1" applyAlignment="1" applyProtection="1">
      <alignment horizontal="justify" vertical="center" wrapText="1"/>
      <protection hidden="1"/>
    </xf>
    <xf numFmtId="0" fontId="35" fillId="0" borderId="0" xfId="1" applyFont="1" applyBorder="1" applyAlignment="1" applyProtection="1">
      <alignment horizontal="center" vertical="center" shrinkToFit="1"/>
      <protection hidden="1"/>
    </xf>
    <xf numFmtId="0" fontId="37" fillId="0" borderId="0" xfId="0" applyFont="1" applyBorder="1" applyAlignment="1" applyProtection="1">
      <alignment horizontal="center" vertical="center" shrinkToFit="1"/>
      <protection hidden="1"/>
    </xf>
    <xf numFmtId="0" fontId="32" fillId="0" borderId="0" xfId="0" applyFont="1" applyBorder="1" applyAlignment="1" applyProtection="1">
      <alignment horizontal="justify" vertical="center" wrapText="1"/>
      <protection hidden="1"/>
    </xf>
    <xf numFmtId="0" fontId="34" fillId="0" borderId="0" xfId="0" applyFont="1" applyBorder="1" applyAlignment="1" applyProtection="1">
      <alignment horizontal="justify" vertical="center" wrapText="1"/>
      <protection hidden="1"/>
    </xf>
    <xf numFmtId="0" fontId="33" fillId="0" borderId="0" xfId="0" applyFont="1" applyBorder="1" applyAlignment="1">
      <alignment horizontal="center" vertical="center"/>
    </xf>
    <xf numFmtId="0" fontId="20" fillId="5" borderId="26" xfId="0" applyFont="1" applyFill="1" applyBorder="1" applyAlignment="1" applyProtection="1">
      <alignment horizontal="center" vertical="center"/>
      <protection locked="0"/>
    </xf>
    <xf numFmtId="167" fontId="20" fillId="5" borderId="26" xfId="0" applyNumberFormat="1" applyFont="1" applyFill="1" applyBorder="1" applyAlignment="1" applyProtection="1">
      <alignment horizontal="center" vertical="center"/>
      <protection locked="0"/>
    </xf>
    <xf numFmtId="20" fontId="20" fillId="5" borderId="26" xfId="0" applyNumberFormat="1" applyFont="1" applyFill="1" applyBorder="1" applyAlignment="1" applyProtection="1">
      <alignment horizontal="center" vertical="center"/>
      <protection locked="0"/>
    </xf>
    <xf numFmtId="0" fontId="20" fillId="5" borderId="26" xfId="0" applyNumberFormat="1" applyFont="1" applyFill="1" applyBorder="1" applyAlignment="1" applyProtection="1">
      <alignment horizontal="center" vertical="center" shrinkToFit="1"/>
      <protection locked="0"/>
    </xf>
    <xf numFmtId="175" fontId="20" fillId="5" borderId="26" xfId="0" applyNumberFormat="1" applyFont="1" applyFill="1" applyBorder="1" applyAlignment="1" applyProtection="1">
      <alignment horizontal="center" vertical="center"/>
      <protection locked="0"/>
    </xf>
    <xf numFmtId="0" fontId="30" fillId="0" borderId="9" xfId="0" applyFont="1" applyBorder="1" applyAlignment="1" applyProtection="1">
      <alignment horizontal="justify" vertical="center" wrapText="1"/>
      <protection hidden="1"/>
    </xf>
    <xf numFmtId="0" fontId="30" fillId="0" borderId="0" xfId="0" applyFont="1" applyBorder="1" applyAlignment="1" applyProtection="1">
      <alignment horizontal="justify" vertical="center" wrapText="1"/>
      <protection hidden="1"/>
    </xf>
    <xf numFmtId="0" fontId="30" fillId="0" borderId="31" xfId="0" applyFont="1" applyBorder="1" applyAlignment="1" applyProtection="1">
      <alignment horizontal="justify" vertical="center" wrapText="1"/>
      <protection hidden="1"/>
    </xf>
    <xf numFmtId="0" fontId="30" fillId="0" borderId="32" xfId="0" applyFont="1" applyBorder="1" applyAlignment="1" applyProtection="1">
      <alignment horizontal="justify" vertical="center" wrapText="1"/>
      <protection hidden="1"/>
    </xf>
    <xf numFmtId="0" fontId="30" fillId="0" borderId="51" xfId="0" applyFont="1" applyBorder="1" applyAlignment="1" applyProtection="1">
      <alignment horizontal="justify" vertical="center" wrapText="1"/>
      <protection hidden="1"/>
    </xf>
    <xf numFmtId="0" fontId="30" fillId="0" borderId="33" xfId="0" applyFont="1" applyBorder="1" applyAlignment="1" applyProtection="1">
      <alignment horizontal="justify" vertical="center" wrapText="1"/>
      <protection hidden="1"/>
    </xf>
    <xf numFmtId="169" fontId="20" fillId="5" borderId="26" xfId="0" applyNumberFormat="1" applyFont="1" applyFill="1" applyBorder="1" applyAlignment="1" applyProtection="1">
      <alignment horizontal="center" vertical="center"/>
      <protection locked="0"/>
    </xf>
    <xf numFmtId="0" fontId="25" fillId="3" borderId="18" xfId="0" applyFont="1" applyFill="1" applyBorder="1" applyAlignment="1" applyProtection="1">
      <alignment horizontal="center" vertical="center"/>
      <protection hidden="1"/>
    </xf>
    <xf numFmtId="167" fontId="20" fillId="5" borderId="32" xfId="0" applyNumberFormat="1" applyFont="1" applyFill="1" applyBorder="1" applyAlignment="1" applyProtection="1">
      <alignment horizontal="center" vertical="center"/>
      <protection locked="0"/>
    </xf>
    <xf numFmtId="167" fontId="20" fillId="5" borderId="33" xfId="0" applyNumberFormat="1" applyFont="1" applyFill="1" applyBorder="1" applyAlignment="1" applyProtection="1">
      <alignment horizontal="center" vertical="center"/>
      <protection locked="0"/>
    </xf>
    <xf numFmtId="0" fontId="40" fillId="0" borderId="0" xfId="0" applyFont="1" applyAlignment="1" applyProtection="1">
      <alignment vertical="center"/>
    </xf>
    <xf numFmtId="0" fontId="16" fillId="0" borderId="29" xfId="0" applyFont="1" applyBorder="1" applyAlignment="1" applyProtection="1">
      <alignment horizontal="center" vertical="center"/>
    </xf>
    <xf numFmtId="0" fontId="16" fillId="0" borderId="52" xfId="0" applyFont="1" applyBorder="1" applyAlignment="1" applyProtection="1">
      <alignment horizontal="center" vertical="center"/>
    </xf>
    <xf numFmtId="0" fontId="16" fillId="0" borderId="4" xfId="4" applyNumberFormat="1" applyFont="1" applyBorder="1" applyAlignment="1" applyProtection="1">
      <alignment horizontal="center" vertical="center"/>
    </xf>
    <xf numFmtId="0" fontId="16" fillId="0" borderId="6" xfId="4" applyNumberFormat="1" applyFont="1" applyBorder="1" applyAlignment="1" applyProtection="1">
      <alignment horizontal="center" vertical="center"/>
    </xf>
    <xf numFmtId="0" fontId="16" fillId="0" borderId="34" xfId="3" applyNumberFormat="1" applyFont="1" applyFill="1" applyBorder="1" applyAlignment="1" applyProtection="1">
      <alignment horizontal="center" vertical="center"/>
    </xf>
    <xf numFmtId="0" fontId="16" fillId="0" borderId="42" xfId="3" applyNumberFormat="1" applyFont="1" applyFill="1" applyBorder="1" applyAlignment="1" applyProtection="1">
      <alignment horizontal="center" vertical="center"/>
    </xf>
    <xf numFmtId="165" fontId="16" fillId="5" borderId="35" xfId="4" applyFont="1" applyFill="1" applyBorder="1" applyAlignment="1" applyProtection="1">
      <alignment horizontal="center" vertical="center"/>
      <protection locked="0"/>
    </xf>
    <xf numFmtId="165" fontId="16" fillId="5" borderId="39" xfId="4" applyFont="1" applyFill="1" applyBorder="1" applyAlignment="1" applyProtection="1">
      <alignment horizontal="center" vertical="center"/>
      <protection locked="0"/>
    </xf>
    <xf numFmtId="0" fontId="16" fillId="0" borderId="34" xfId="4" applyNumberFormat="1" applyFont="1" applyBorder="1" applyAlignment="1" applyProtection="1">
      <alignment horizontal="center" vertical="center"/>
    </xf>
    <xf numFmtId="0" fontId="16" fillId="0" borderId="42" xfId="4" applyNumberFormat="1" applyFont="1" applyBorder="1" applyAlignment="1" applyProtection="1">
      <alignment horizontal="center" vertical="center"/>
    </xf>
    <xf numFmtId="10" fontId="16" fillId="5" borderId="34" xfId="3" applyNumberFormat="1" applyFont="1" applyFill="1" applyBorder="1" applyAlignment="1" applyProtection="1">
      <alignment horizontal="center" vertical="center"/>
      <protection locked="0"/>
    </xf>
    <xf numFmtId="10" fontId="16" fillId="5" borderId="42" xfId="3" applyNumberFormat="1" applyFont="1" applyFill="1" applyBorder="1" applyAlignment="1" applyProtection="1">
      <alignment horizontal="center" vertical="center"/>
      <protection locked="0"/>
    </xf>
    <xf numFmtId="165" fontId="16" fillId="0" borderId="35" xfId="4" applyFont="1" applyFill="1" applyBorder="1" applyAlignment="1" applyProtection="1">
      <alignment horizontal="center" vertical="center"/>
    </xf>
    <xf numFmtId="165" fontId="16" fillId="0" borderId="39" xfId="4"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16" fillId="0" borderId="5" xfId="0" applyFont="1" applyBorder="1" applyAlignment="1" applyProtection="1">
      <alignment horizontal="center" vertical="center"/>
    </xf>
    <xf numFmtId="10" fontId="16" fillId="5" borderId="4" xfId="3" applyNumberFormat="1" applyFont="1" applyFill="1" applyBorder="1" applyAlignment="1" applyProtection="1">
      <alignment horizontal="center" vertical="center"/>
      <protection locked="0"/>
    </xf>
    <xf numFmtId="10" fontId="16" fillId="5" borderId="6" xfId="3" applyNumberFormat="1" applyFont="1" applyFill="1" applyBorder="1" applyAlignment="1" applyProtection="1">
      <alignment horizontal="center" vertical="center"/>
      <protection locked="0"/>
    </xf>
    <xf numFmtId="165" fontId="16" fillId="0" borderId="20" xfId="4" applyFont="1" applyFill="1" applyBorder="1" applyAlignment="1" applyProtection="1">
      <alignment horizontal="center" vertical="center"/>
    </xf>
    <xf numFmtId="165" fontId="16" fillId="0" borderId="21" xfId="4" applyFont="1" applyFill="1" applyBorder="1" applyAlignment="1" applyProtection="1">
      <alignment horizontal="center" vertical="center"/>
    </xf>
    <xf numFmtId="0" fontId="23" fillId="0" borderId="0" xfId="0" applyFont="1" applyFill="1" applyBorder="1" applyAlignment="1" applyProtection="1">
      <alignment horizontal="justify" vertical="center" wrapText="1"/>
    </xf>
    <xf numFmtId="0" fontId="0" fillId="0" borderId="0" xfId="0" applyAlignment="1" applyProtection="1">
      <alignment horizontal="justify" vertical="center" wrapText="1"/>
    </xf>
    <xf numFmtId="0" fontId="0" fillId="0" borderId="51" xfId="0" applyBorder="1" applyAlignment="1" applyProtection="1">
      <alignment horizontal="justify" vertical="center" wrapText="1"/>
    </xf>
    <xf numFmtId="14" fontId="20" fillId="0" borderId="32" xfId="0" applyNumberFormat="1" applyFont="1" applyFill="1" applyBorder="1" applyAlignment="1" applyProtection="1">
      <alignment horizontal="center" vertical="center"/>
    </xf>
    <xf numFmtId="14" fontId="20" fillId="0" borderId="33" xfId="0" applyNumberFormat="1" applyFont="1" applyFill="1" applyBorder="1" applyAlignment="1" applyProtection="1">
      <alignment horizontal="center" vertical="center"/>
    </xf>
    <xf numFmtId="0" fontId="20" fillId="5" borderId="32" xfId="0" applyNumberFormat="1" applyFont="1" applyFill="1" applyBorder="1" applyAlignment="1" applyProtection="1">
      <alignment horizontal="center" vertical="center" shrinkToFit="1"/>
      <protection locked="0"/>
    </xf>
    <xf numFmtId="0" fontId="20" fillId="5" borderId="51" xfId="0" applyNumberFormat="1" applyFont="1" applyFill="1" applyBorder="1" applyAlignment="1" applyProtection="1">
      <alignment horizontal="center" vertical="center" shrinkToFit="1"/>
      <protection locked="0"/>
    </xf>
    <xf numFmtId="0" fontId="20" fillId="5" borderId="33" xfId="0" applyNumberFormat="1" applyFont="1" applyFill="1" applyBorder="1" applyAlignment="1" applyProtection="1">
      <alignment horizontal="center" vertical="center" shrinkToFit="1"/>
      <protection locked="0"/>
    </xf>
    <xf numFmtId="167" fontId="20" fillId="5" borderId="32" xfId="0" applyNumberFormat="1" applyFont="1" applyFill="1" applyBorder="1" applyAlignment="1" applyProtection="1">
      <alignment horizontal="center" vertical="center" shrinkToFit="1"/>
      <protection locked="0"/>
    </xf>
    <xf numFmtId="167" fontId="20" fillId="5" borderId="51" xfId="0" applyNumberFormat="1" applyFont="1" applyFill="1" applyBorder="1" applyAlignment="1" applyProtection="1">
      <alignment horizontal="center" vertical="center" shrinkToFit="1"/>
      <protection locked="0"/>
    </xf>
    <xf numFmtId="167" fontId="20" fillId="5" borderId="33" xfId="0" applyNumberFormat="1" applyFont="1" applyFill="1" applyBorder="1" applyAlignment="1" applyProtection="1">
      <alignment horizontal="center" vertical="center" shrinkToFit="1"/>
      <protection locked="0"/>
    </xf>
    <xf numFmtId="172" fontId="20" fillId="0" borderId="26" xfId="0" applyNumberFormat="1" applyFont="1" applyFill="1" applyBorder="1" applyAlignment="1" applyProtection="1">
      <alignment horizontal="center" vertical="center" shrinkToFit="1"/>
      <protection locked="0"/>
    </xf>
    <xf numFmtId="0" fontId="52" fillId="5" borderId="32" xfId="0" applyNumberFormat="1" applyFont="1" applyFill="1" applyBorder="1" applyAlignment="1" applyProtection="1">
      <alignment horizontal="center" vertical="center" shrinkToFit="1"/>
      <protection locked="0"/>
    </xf>
    <xf numFmtId="0" fontId="52" fillId="5" borderId="51" xfId="0" applyNumberFormat="1" applyFont="1" applyFill="1" applyBorder="1" applyAlignment="1" applyProtection="1">
      <alignment horizontal="center" vertical="center" shrinkToFit="1"/>
      <protection locked="0"/>
    </xf>
    <xf numFmtId="0" fontId="52" fillId="5" borderId="33" xfId="0" applyNumberFormat="1" applyFont="1" applyFill="1" applyBorder="1" applyAlignment="1" applyProtection="1">
      <alignment horizontal="center" vertical="center" shrinkToFit="1"/>
      <protection locked="0"/>
    </xf>
    <xf numFmtId="0" fontId="24" fillId="0" borderId="7" xfId="0" applyNumberFormat="1" applyFont="1" applyBorder="1" applyAlignment="1" applyProtection="1">
      <alignment horizontal="center" vertical="center"/>
    </xf>
    <xf numFmtId="0" fontId="24" fillId="0" borderId="8" xfId="0" applyNumberFormat="1" applyFont="1" applyBorder="1" applyAlignment="1" applyProtection="1">
      <alignment horizontal="center" vertical="center"/>
    </xf>
    <xf numFmtId="0" fontId="24" fillId="0" borderId="27" xfId="0" applyNumberFormat="1" applyFont="1" applyBorder="1" applyAlignment="1" applyProtection="1">
      <alignment horizontal="center" vertical="center"/>
    </xf>
  </cellXfs>
  <cellStyles count="5">
    <cellStyle name="Hiperlink" xfId="1" builtinId="8"/>
    <cellStyle name="Moeda" xfId="2" builtinId="4"/>
    <cellStyle name="Normal" xfId="0" builtinId="0"/>
    <cellStyle name="Porcentagem" xfId="3" builtinId="5"/>
    <cellStyle name="Vírgula"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fmlaLink="Apoio!$E$6" lockText="1"/>
</file>

<file path=xl/ctrlProps/ctrlProp2.xml><?xml version="1.0" encoding="utf-8"?>
<formControlPr xmlns="http://schemas.microsoft.com/office/spreadsheetml/2009/9/main" objectType="Radio" checked="Checked"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CheckBox" fmlaLink="Apoio!$E$7" lockText="1" noThreeD="1"/>
</file>

<file path=xl/ctrlProps/ctrlProp5.xml><?xml version="1.0" encoding="utf-8"?>
<formControlPr xmlns="http://schemas.microsoft.com/office/spreadsheetml/2009/9/main" objectType="Radio" checked="Checked" firstButton="1"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Radio"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21</xdr:row>
          <xdr:rowOff>142875</xdr:rowOff>
        </xdr:from>
        <xdr:to>
          <xdr:col>1</xdr:col>
          <xdr:colOff>304800</xdr:colOff>
          <xdr:row>23</xdr:row>
          <xdr:rowOff>28575</xdr:rowOff>
        </xdr:to>
        <xdr:sp macro="" textlink="">
          <xdr:nvSpPr>
            <xdr:cNvPr id="5121" name="Option Button 1" hidden="1">
              <a:extLst>
                <a:ext uri="{63B3BB69-23CF-44E3-9099-C40C66FF867C}">
                  <a14:compatExt spid="_x0000_s51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142875</xdr:rowOff>
        </xdr:from>
        <xdr:to>
          <xdr:col>1</xdr:col>
          <xdr:colOff>304800</xdr:colOff>
          <xdr:row>25</xdr:row>
          <xdr:rowOff>38100</xdr:rowOff>
        </xdr:to>
        <xdr:sp macro="" textlink="">
          <xdr:nvSpPr>
            <xdr:cNvPr id="5122" name="Option Button 2" hidden="1">
              <a:extLst>
                <a:ext uri="{63B3BB69-23CF-44E3-9099-C40C66FF867C}">
                  <a14:compatExt spid="_x0000_s51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142875</xdr:rowOff>
        </xdr:from>
        <xdr:to>
          <xdr:col>1</xdr:col>
          <xdr:colOff>304800</xdr:colOff>
          <xdr:row>27</xdr:row>
          <xdr:rowOff>19050</xdr:rowOff>
        </xdr:to>
        <xdr:sp macro="" textlink="">
          <xdr:nvSpPr>
            <xdr:cNvPr id="5123" name="Option Button 3" hidden="1">
              <a:extLst>
                <a:ext uri="{63B3BB69-23CF-44E3-9099-C40C66FF867C}">
                  <a14:compatExt spid="_x0000_s51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161925</xdr:rowOff>
        </xdr:from>
        <xdr:to>
          <xdr:col>1</xdr:col>
          <xdr:colOff>304800</xdr:colOff>
          <xdr:row>31</xdr:row>
          <xdr:rowOff>9525</xdr:rowOff>
        </xdr:to>
        <xdr:sp macro="" textlink="">
          <xdr:nvSpPr>
            <xdr:cNvPr id="5124" name="Check Box 4" hidden="1">
              <a:extLst>
                <a:ext uri="{63B3BB69-23CF-44E3-9099-C40C66FF867C}">
                  <a14:compatExt spid="_x0000_s512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20</xdr:row>
          <xdr:rowOff>142875</xdr:rowOff>
        </xdr:from>
        <xdr:to>
          <xdr:col>2</xdr:col>
          <xdr:colOff>47625</xdr:colOff>
          <xdr:row>22</xdr:row>
          <xdr:rowOff>28575</xdr:rowOff>
        </xdr:to>
        <xdr:sp macro="" textlink="">
          <xdr:nvSpPr>
            <xdr:cNvPr id="9217" name="Option Button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22</xdr:row>
          <xdr:rowOff>133350</xdr:rowOff>
        </xdr:from>
        <xdr:to>
          <xdr:col>2</xdr:col>
          <xdr:colOff>47625</xdr:colOff>
          <xdr:row>23</xdr:row>
          <xdr:rowOff>161925</xdr:rowOff>
        </xdr:to>
        <xdr:sp macro="" textlink="">
          <xdr:nvSpPr>
            <xdr:cNvPr id="9218" name="Option Button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xdr:row>
          <xdr:rowOff>133350</xdr:rowOff>
        </xdr:from>
        <xdr:to>
          <xdr:col>2</xdr:col>
          <xdr:colOff>47625</xdr:colOff>
          <xdr:row>25</xdr:row>
          <xdr:rowOff>161925</xdr:rowOff>
        </xdr:to>
        <xdr:sp macro="" textlink="">
          <xdr:nvSpPr>
            <xdr:cNvPr id="9219" name="Option Button 3" hidden="1">
              <a:extLst>
                <a:ext uri="{63B3BB69-23CF-44E3-9099-C40C66FF867C}">
                  <a14:compatExt spid="_x0000_s9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printerSettings" Target="../printerSettings/printerSettings2.bin"/><Relationship Id="rId1" Type="http://schemas.openxmlformats.org/officeDocument/2006/relationships/hyperlink" Target="http://www.comprasnet.gov.br/publicacoes/manuais/Manual_preenchimento_planilha_de_custo_-_18-06-2011.pdf" TargetMode="External"/></Relationships>
</file>

<file path=xl/worksheets/_rels/sheet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vmlDrawing" Target="../drawings/vmlDrawing1.vml"/><Relationship Id="rId7" Type="http://schemas.openxmlformats.org/officeDocument/2006/relationships/ctrlProp" Target="../ctrlProps/ctrlProp3.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image" Target="../media/image2.png"/></Relationships>
</file>

<file path=xl/worksheets/_rels/sheet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image" Target="../media/image3.png"/></Relationships>
</file>

<file path=xl/worksheets/_rels/sheet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I22" sqref="I22"/>
    </sheetView>
  </sheetViews>
  <sheetFormatPr defaultRowHeight="12.75" x14ac:dyDescent="0.25"/>
  <cols>
    <col min="1" max="1" width="23.140625" style="1" bestFit="1" customWidth="1"/>
    <col min="2" max="2" width="11.140625" style="1" customWidth="1"/>
    <col min="3" max="3" width="11.5703125" style="1" bestFit="1" customWidth="1"/>
    <col min="4" max="4" width="12.7109375" style="1" bestFit="1" customWidth="1"/>
    <col min="5" max="5" width="11.7109375" style="1" bestFit="1" customWidth="1"/>
    <col min="6" max="6" width="18.140625" style="1" bestFit="1" customWidth="1"/>
    <col min="7" max="7" width="9.7109375" style="1" bestFit="1" customWidth="1"/>
    <col min="8" max="8" width="9.28515625" style="1" bestFit="1" customWidth="1"/>
    <col min="9" max="16384" width="9.140625" style="1"/>
  </cols>
  <sheetData>
    <row r="1" spans="1:8" ht="33.75" x14ac:dyDescent="0.25">
      <c r="A1" s="3" t="s">
        <v>67</v>
      </c>
      <c r="B1" s="4" t="s">
        <v>70</v>
      </c>
      <c r="C1" s="4" t="s">
        <v>147</v>
      </c>
      <c r="E1" s="4" t="s">
        <v>106</v>
      </c>
      <c r="F1" s="4" t="s">
        <v>100</v>
      </c>
      <c r="G1" s="4" t="s">
        <v>101</v>
      </c>
      <c r="H1" s="4" t="s">
        <v>102</v>
      </c>
    </row>
    <row r="2" spans="1:8" x14ac:dyDescent="0.25">
      <c r="A2" s="1" t="s">
        <v>69</v>
      </c>
      <c r="B2" s="65">
        <v>180</v>
      </c>
      <c r="C2" s="67">
        <v>15</v>
      </c>
      <c r="E2" s="1" t="s">
        <v>109</v>
      </c>
      <c r="F2" s="20">
        <v>1.6500000000000001E-2</v>
      </c>
      <c r="G2" s="20">
        <v>6.4999999999999997E-3</v>
      </c>
      <c r="H2" s="20">
        <v>0</v>
      </c>
    </row>
    <row r="3" spans="1:8" x14ac:dyDescent="0.25">
      <c r="A3" s="1" t="s">
        <v>71</v>
      </c>
      <c r="B3" s="65">
        <v>220</v>
      </c>
      <c r="C3" s="67">
        <v>21</v>
      </c>
      <c r="E3" s="1" t="s">
        <v>110</v>
      </c>
      <c r="F3" s="20">
        <v>7.5999999999999998E-2</v>
      </c>
      <c r="G3" s="20">
        <v>0.03</v>
      </c>
      <c r="H3" s="20">
        <v>0.01</v>
      </c>
    </row>
    <row r="4" spans="1:8" x14ac:dyDescent="0.25">
      <c r="A4" s="1" t="s">
        <v>74</v>
      </c>
      <c r="B4" s="65">
        <v>200</v>
      </c>
      <c r="C4" s="67">
        <v>21</v>
      </c>
      <c r="E4" s="1" t="s">
        <v>113</v>
      </c>
      <c r="F4" s="20">
        <v>0.05</v>
      </c>
      <c r="G4" s="20">
        <v>0.05</v>
      </c>
      <c r="H4" s="20">
        <v>0</v>
      </c>
    </row>
    <row r="5" spans="1:8" x14ac:dyDescent="0.25">
      <c r="A5" s="1" t="s">
        <v>73</v>
      </c>
      <c r="B5" s="65">
        <v>180</v>
      </c>
      <c r="C5" s="67">
        <v>25</v>
      </c>
    </row>
    <row r="6" spans="1:8" x14ac:dyDescent="0.25">
      <c r="A6" s="1" t="s">
        <v>72</v>
      </c>
      <c r="B6" s="65">
        <v>150</v>
      </c>
      <c r="C6" s="67">
        <v>21</v>
      </c>
      <c r="E6" s="2">
        <v>2</v>
      </c>
      <c r="F6" s="1" t="str">
        <f>IF(E6=1,F1,IF(E6=2,G1,H1))</f>
        <v>Lucro Presumido</v>
      </c>
    </row>
    <row r="7" spans="1:8" x14ac:dyDescent="0.25">
      <c r="A7" s="1" t="s">
        <v>274</v>
      </c>
      <c r="B7" s="65">
        <v>75</v>
      </c>
      <c r="C7" s="67">
        <v>13</v>
      </c>
      <c r="E7" s="292" t="b">
        <v>0</v>
      </c>
      <c r="F7" s="291" t="str">
        <f>'Dados Proponente'!B31</f>
        <v>Desoneração da folha (Lei nº 12.546/2011)</v>
      </c>
    </row>
    <row r="8" spans="1:8" x14ac:dyDescent="0.25">
      <c r="A8" s="1" t="s">
        <v>283</v>
      </c>
      <c r="B8" s="65">
        <v>90</v>
      </c>
      <c r="C8" s="67">
        <v>13</v>
      </c>
    </row>
    <row r="9" spans="1:8" x14ac:dyDescent="0.25">
      <c r="A9" s="1" t="s">
        <v>284</v>
      </c>
      <c r="B9" s="65">
        <f>35*5</f>
        <v>175</v>
      </c>
      <c r="C9" s="67">
        <v>21</v>
      </c>
    </row>
    <row r="14" spans="1:8" x14ac:dyDescent="0.25">
      <c r="B14" s="312" t="s">
        <v>270</v>
      </c>
      <c r="C14" s="312" t="s">
        <v>271</v>
      </c>
      <c r="D14" s="312" t="s">
        <v>272</v>
      </c>
      <c r="E14" s="312" t="s">
        <v>273</v>
      </c>
      <c r="F14" s="312" t="s">
        <v>269</v>
      </c>
    </row>
    <row r="15" spans="1:8" x14ac:dyDescent="0.25">
      <c r="B15" s="312">
        <v>6</v>
      </c>
      <c r="C15" s="312">
        <v>5</v>
      </c>
      <c r="D15" s="312">
        <f>B15*C15</f>
        <v>30</v>
      </c>
      <c r="E15" s="312">
        <v>5</v>
      </c>
      <c r="F15" s="312">
        <f>D15*E15</f>
        <v>150</v>
      </c>
    </row>
    <row r="16" spans="1:8" x14ac:dyDescent="0.25">
      <c r="B16" s="312">
        <v>3</v>
      </c>
      <c r="C16" s="312">
        <v>5</v>
      </c>
      <c r="D16" s="312">
        <f>B16*C16</f>
        <v>15</v>
      </c>
      <c r="E16" s="312">
        <v>5</v>
      </c>
      <c r="F16" s="312">
        <f>D16*E16</f>
        <v>75</v>
      </c>
    </row>
    <row r="17" spans="2:6" x14ac:dyDescent="0.25">
      <c r="B17" s="312">
        <v>8</v>
      </c>
      <c r="C17" s="312">
        <v>5</v>
      </c>
      <c r="D17" s="312">
        <f>B17*C17</f>
        <v>40</v>
      </c>
      <c r="E17" s="312">
        <v>5</v>
      </c>
      <c r="F17" s="312">
        <f>D17*E17</f>
        <v>200</v>
      </c>
    </row>
  </sheetData>
  <pageMargins left="0.511811024" right="0.511811024" top="0.78740157499999996" bottom="0.78740157499999996" header="0.31496062000000002" footer="0.31496062000000002"/>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F21"/>
  <sheetViews>
    <sheetView showGridLines="0" tabSelected="1" view="pageBreakPreview" zoomScaleNormal="100" zoomScaleSheetLayoutView="100" workbookViewId="0">
      <selection activeCell="H27" sqref="H27"/>
    </sheetView>
  </sheetViews>
  <sheetFormatPr defaultColWidth="9.140625" defaultRowHeight="12.75" customHeight="1" x14ac:dyDescent="0.25"/>
  <cols>
    <col min="1" max="1" width="6.42578125" style="1" customWidth="1"/>
    <col min="2" max="2" width="2.85546875" style="1" customWidth="1"/>
    <col min="3" max="3" width="48.28515625" style="1" customWidth="1"/>
    <col min="4" max="4" width="12.7109375" style="1" bestFit="1" customWidth="1"/>
    <col min="5" max="5" width="33.5703125" style="1" customWidth="1"/>
    <col min="6" max="6" width="3" style="1" customWidth="1"/>
    <col min="7" max="11" width="9.140625" style="1" customWidth="1"/>
    <col min="12" max="16384" width="9.140625" style="1"/>
  </cols>
  <sheetData>
    <row r="1" spans="2:6" ht="13.5" thickBot="1" x14ac:dyDescent="0.3"/>
    <row r="2" spans="2:6" customFormat="1" ht="15" x14ac:dyDescent="0.25">
      <c r="B2" s="258"/>
      <c r="C2" s="259"/>
      <c r="D2" s="259"/>
      <c r="E2" s="259"/>
      <c r="F2" s="260"/>
    </row>
    <row r="3" spans="2:6" ht="18" x14ac:dyDescent="0.25">
      <c r="B3" s="261"/>
      <c r="C3" s="358" t="s">
        <v>200</v>
      </c>
      <c r="D3" s="358"/>
      <c r="E3" s="358"/>
      <c r="F3" s="262"/>
    </row>
    <row r="4" spans="2:6" ht="12.75" customHeight="1" x14ac:dyDescent="0.25">
      <c r="B4" s="261"/>
      <c r="C4" s="254"/>
      <c r="D4" s="254"/>
      <c r="E4" s="254"/>
      <c r="F4" s="262"/>
    </row>
    <row r="5" spans="2:6" ht="15" x14ac:dyDescent="0.25">
      <c r="B5" s="261"/>
      <c r="C5" s="363" t="s">
        <v>201</v>
      </c>
      <c r="D5" s="363"/>
      <c r="E5" s="363"/>
      <c r="F5" s="262"/>
    </row>
    <row r="6" spans="2:6" ht="12.75" customHeight="1" x14ac:dyDescent="0.25">
      <c r="B6" s="261"/>
      <c r="C6" s="254"/>
      <c r="D6" s="254"/>
      <c r="E6" s="254"/>
      <c r="F6" s="262"/>
    </row>
    <row r="7" spans="2:6" ht="30" customHeight="1" x14ac:dyDescent="0.25">
      <c r="B7" s="261"/>
      <c r="C7" s="363" t="s">
        <v>205</v>
      </c>
      <c r="D7" s="363"/>
      <c r="E7" s="363"/>
      <c r="F7" s="262"/>
    </row>
    <row r="8" spans="2:6" ht="12.75" customHeight="1" x14ac:dyDescent="0.25">
      <c r="B8" s="261"/>
      <c r="C8" s="254"/>
      <c r="D8" s="254"/>
      <c r="E8" s="254"/>
      <c r="F8" s="262"/>
    </row>
    <row r="9" spans="2:6" ht="31.5" customHeight="1" x14ac:dyDescent="0.25">
      <c r="B9" s="261"/>
      <c r="C9" s="364" t="s">
        <v>202</v>
      </c>
      <c r="D9" s="364"/>
      <c r="E9" s="364"/>
      <c r="F9" s="262"/>
    </row>
    <row r="10" spans="2:6" ht="12.75" customHeight="1" x14ac:dyDescent="0.25">
      <c r="B10" s="261"/>
      <c r="C10" s="254"/>
      <c r="D10" s="254"/>
      <c r="E10" s="254"/>
      <c r="F10" s="262"/>
    </row>
    <row r="11" spans="2:6" ht="12.75" customHeight="1" x14ac:dyDescent="0.25">
      <c r="B11" s="261"/>
      <c r="C11" s="254"/>
      <c r="D11" s="254"/>
      <c r="E11" s="254"/>
      <c r="F11" s="262"/>
    </row>
    <row r="12" spans="2:6" ht="18" x14ac:dyDescent="0.25">
      <c r="B12" s="261"/>
      <c r="C12" s="365" t="s">
        <v>203</v>
      </c>
      <c r="D12" s="365"/>
      <c r="E12" s="365"/>
      <c r="F12" s="262"/>
    </row>
    <row r="13" spans="2:6" ht="12.75" customHeight="1" x14ac:dyDescent="0.25">
      <c r="B13" s="261"/>
      <c r="C13" s="254"/>
      <c r="D13" s="254"/>
      <c r="E13" s="254"/>
      <c r="F13" s="262"/>
    </row>
    <row r="14" spans="2:6" ht="15" customHeight="1" x14ac:dyDescent="0.25">
      <c r="B14" s="261"/>
      <c r="C14" s="257" t="s">
        <v>216</v>
      </c>
      <c r="D14" s="255" t="s">
        <v>215</v>
      </c>
      <c r="E14" s="257" t="s">
        <v>217</v>
      </c>
      <c r="F14" s="262"/>
    </row>
    <row r="15" spans="2:6" ht="12.75" customHeight="1" x14ac:dyDescent="0.25">
      <c r="B15" s="261"/>
      <c r="C15" s="256"/>
      <c r="D15" s="256"/>
      <c r="E15" s="256"/>
      <c r="F15" s="262"/>
    </row>
    <row r="16" spans="2:6" ht="15" x14ac:dyDescent="0.25">
      <c r="B16" s="261"/>
      <c r="C16" s="360" t="s">
        <v>234</v>
      </c>
      <c r="D16" s="360"/>
      <c r="E16" s="360"/>
      <c r="F16" s="262"/>
    </row>
    <row r="17" spans="2:6" x14ac:dyDescent="0.25">
      <c r="B17" s="261"/>
      <c r="C17" s="361" t="s">
        <v>210</v>
      </c>
      <c r="D17" s="362"/>
      <c r="E17" s="362"/>
      <c r="F17" s="262"/>
    </row>
    <row r="18" spans="2:6" ht="12.75" customHeight="1" x14ac:dyDescent="0.25">
      <c r="B18" s="261"/>
      <c r="C18" s="254"/>
      <c r="D18" s="254"/>
      <c r="E18" s="254"/>
      <c r="F18" s="262"/>
    </row>
    <row r="19" spans="2:6" ht="12.75" customHeight="1" x14ac:dyDescent="0.25">
      <c r="B19" s="261"/>
      <c r="C19" s="254"/>
      <c r="D19" s="254"/>
      <c r="E19" s="254"/>
      <c r="F19" s="262"/>
    </row>
    <row r="20" spans="2:6" ht="15.75" x14ac:dyDescent="0.25">
      <c r="B20" s="261"/>
      <c r="C20" s="359" t="s">
        <v>204</v>
      </c>
      <c r="D20" s="359"/>
      <c r="E20" s="359"/>
      <c r="F20" s="262"/>
    </row>
    <row r="21" spans="2:6" ht="15" customHeight="1" thickBot="1" x14ac:dyDescent="0.3">
      <c r="B21" s="263"/>
      <c r="C21" s="264"/>
      <c r="D21" s="264"/>
      <c r="E21" s="264"/>
      <c r="F21" s="265"/>
    </row>
  </sheetData>
  <mergeCells count="8">
    <mergeCell ref="C3:E3"/>
    <mergeCell ref="C20:E20"/>
    <mergeCell ref="C16:E16"/>
    <mergeCell ref="C17:E17"/>
    <mergeCell ref="C5:E5"/>
    <mergeCell ref="C7:E7"/>
    <mergeCell ref="C9:E9"/>
    <mergeCell ref="C12:E12"/>
  </mergeCells>
  <hyperlinks>
    <hyperlink ref="C17" r:id="rId1"/>
  </hyperlinks>
  <printOptions horizontalCentered="1"/>
  <pageMargins left="0.59055118110236227" right="0.59055118110236227" top="0.59055118110236227" bottom="0.59055118110236227" header="0" footer="0"/>
  <pageSetup paperSize="9" scale="95" fitToWidth="0" fitToHeight="0" orientation="portrait" blackAndWhite="1" r:id="rId2"/>
  <picture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I21"/>
  <sheetViews>
    <sheetView showGridLines="0" view="pageBreakPreview" zoomScaleNormal="100" zoomScaleSheetLayoutView="100" workbookViewId="0">
      <selection activeCell="D7" sqref="D7"/>
    </sheetView>
  </sheetViews>
  <sheetFormatPr defaultColWidth="9.140625" defaultRowHeight="12.75" x14ac:dyDescent="0.25"/>
  <cols>
    <col min="1" max="1" width="6.42578125" style="6" customWidth="1"/>
    <col min="2" max="2" width="4.5703125" style="6" bestFit="1" customWidth="1"/>
    <col min="3" max="3" width="40.7109375" style="6" customWidth="1"/>
    <col min="4" max="4" width="11.5703125" style="6" customWidth="1"/>
    <col min="5" max="5" width="9.140625" style="6" customWidth="1"/>
    <col min="6" max="6" width="10.85546875" style="6" customWidth="1"/>
    <col min="7" max="7" width="10" style="6" customWidth="1"/>
    <col min="8" max="8" width="9.140625" style="6" customWidth="1"/>
    <col min="9" max="9" width="11.42578125" style="6" bestFit="1" customWidth="1"/>
    <col min="10" max="10" width="6.42578125" style="6" customWidth="1"/>
    <col min="11" max="16384" width="9.140625" style="6"/>
  </cols>
  <sheetData>
    <row r="2" spans="2:9" ht="18" x14ac:dyDescent="0.25">
      <c r="B2" s="25" t="s">
        <v>140</v>
      </c>
    </row>
    <row r="4" spans="2:9" ht="16.5" thickBot="1" x14ac:dyDescent="0.3">
      <c r="B4" s="5" t="s">
        <v>118</v>
      </c>
    </row>
    <row r="5" spans="2:9" x14ac:dyDescent="0.25">
      <c r="B5" s="49" t="s">
        <v>64</v>
      </c>
      <c r="C5" s="49"/>
      <c r="D5" s="49" t="s">
        <v>78</v>
      </c>
      <c r="E5" s="49"/>
      <c r="F5" s="49" t="s">
        <v>79</v>
      </c>
      <c r="G5" s="49"/>
      <c r="H5" s="49" t="s">
        <v>80</v>
      </c>
      <c r="I5" s="49"/>
    </row>
    <row r="6" spans="2:9" ht="13.5" thickBot="1" x14ac:dyDescent="0.3">
      <c r="B6" s="52" t="s">
        <v>300</v>
      </c>
      <c r="C6" s="52"/>
      <c r="D6" s="366" t="s">
        <v>309</v>
      </c>
      <c r="E6" s="366"/>
      <c r="F6" s="367"/>
      <c r="G6" s="367"/>
      <c r="H6" s="368"/>
      <c r="I6" s="368"/>
    </row>
    <row r="7" spans="2:9" x14ac:dyDescent="0.25">
      <c r="B7" s="49" t="s">
        <v>81</v>
      </c>
      <c r="C7" s="49"/>
      <c r="D7" s="49" t="s">
        <v>84</v>
      </c>
      <c r="E7" s="49"/>
      <c r="F7" s="49" t="s">
        <v>83</v>
      </c>
      <c r="G7" s="49"/>
      <c r="H7" s="49" t="s">
        <v>85</v>
      </c>
      <c r="I7" s="49"/>
    </row>
    <row r="8" spans="2:9" ht="13.5" thickBot="1" x14ac:dyDescent="0.3">
      <c r="B8" s="50" t="s">
        <v>82</v>
      </c>
      <c r="C8" s="50"/>
      <c r="D8" s="50" t="s">
        <v>266</v>
      </c>
      <c r="E8" s="50"/>
      <c r="F8" s="50" t="s">
        <v>267</v>
      </c>
      <c r="G8" s="50"/>
      <c r="H8" s="50" t="s">
        <v>268</v>
      </c>
      <c r="I8" s="50"/>
    </row>
    <row r="9" spans="2:9" ht="15.75" x14ac:dyDescent="0.25">
      <c r="B9" s="5"/>
    </row>
    <row r="11" spans="2:9" ht="16.5" thickBot="1" x14ac:dyDescent="0.3">
      <c r="B11" s="5" t="s">
        <v>119</v>
      </c>
    </row>
    <row r="12" spans="2:9" x14ac:dyDescent="0.25">
      <c r="B12" s="51" t="s">
        <v>86</v>
      </c>
      <c r="C12" s="51"/>
      <c r="D12" s="51"/>
      <c r="E12" s="51"/>
      <c r="F12" s="51"/>
      <c r="G12" s="51"/>
      <c r="H12" s="51"/>
      <c r="I12" s="51"/>
    </row>
    <row r="13" spans="2:9" ht="13.5" thickBot="1" x14ac:dyDescent="0.3">
      <c r="B13" s="85" t="s">
        <v>290</v>
      </c>
      <c r="C13" s="85"/>
      <c r="D13" s="85"/>
      <c r="E13" s="85"/>
      <c r="F13" s="85"/>
      <c r="G13" s="85"/>
      <c r="H13" s="85"/>
      <c r="I13" s="85"/>
    </row>
    <row r="14" spans="2:9" x14ac:dyDescent="0.25">
      <c r="B14" s="51" t="s">
        <v>87</v>
      </c>
      <c r="C14" s="51"/>
      <c r="D14" s="51"/>
      <c r="E14" s="51" t="s">
        <v>88</v>
      </c>
      <c r="F14" s="51"/>
      <c r="G14" s="51" t="s">
        <v>89</v>
      </c>
      <c r="H14" s="51"/>
      <c r="I14" s="51"/>
    </row>
    <row r="15" spans="2:9" ht="13.5" thickBot="1" x14ac:dyDescent="0.3">
      <c r="B15" s="85" t="s">
        <v>292</v>
      </c>
      <c r="C15" s="85"/>
      <c r="D15" s="85"/>
      <c r="E15" s="50" t="s">
        <v>90</v>
      </c>
      <c r="F15" s="50"/>
      <c r="G15" s="50" t="str">
        <f>G21 &amp; " " &amp; E15</f>
        <v>6 Postos de Trabalho</v>
      </c>
      <c r="H15" s="50"/>
      <c r="I15" s="50"/>
    </row>
    <row r="18" spans="2:9" ht="16.5" thickBot="1" x14ac:dyDescent="0.3">
      <c r="B18" s="5" t="s">
        <v>120</v>
      </c>
    </row>
    <row r="19" spans="2:9" ht="39.75" customHeight="1" thickBot="1" x14ac:dyDescent="0.3">
      <c r="B19" s="60" t="s">
        <v>65</v>
      </c>
      <c r="C19" s="54" t="s">
        <v>66</v>
      </c>
      <c r="D19" s="54" t="s">
        <v>207</v>
      </c>
      <c r="E19" s="83" t="s">
        <v>68</v>
      </c>
      <c r="F19" s="55" t="s">
        <v>70</v>
      </c>
      <c r="G19" s="53" t="s">
        <v>75</v>
      </c>
      <c r="H19" s="54" t="s">
        <v>76</v>
      </c>
      <c r="I19" s="56" t="s">
        <v>77</v>
      </c>
    </row>
    <row r="20" spans="2:9" ht="33" customHeight="1" thickBot="1" x14ac:dyDescent="0.3">
      <c r="B20" s="7">
        <v>1</v>
      </c>
      <c r="C20" s="84" t="s">
        <v>291</v>
      </c>
      <c r="D20" s="8" t="s">
        <v>72</v>
      </c>
      <c r="E20" s="9" t="s">
        <v>197</v>
      </c>
      <c r="F20" s="66">
        <f>VLOOKUP(D20,Apoio!$A:$B,2,FALSE)</f>
        <v>150</v>
      </c>
      <c r="G20" s="7">
        <v>6</v>
      </c>
      <c r="H20" s="9">
        <v>1</v>
      </c>
      <c r="I20" s="26">
        <f>G20*H20</f>
        <v>6</v>
      </c>
    </row>
    <row r="21" spans="2:9" ht="15.75" thickBot="1" x14ac:dyDescent="0.3">
      <c r="B21" s="58" t="s">
        <v>5</v>
      </c>
      <c r="C21" s="68"/>
      <c r="D21" s="68"/>
      <c r="E21" s="68"/>
      <c r="F21" s="62"/>
      <c r="G21" s="58">
        <f>SUM(G20:G20)</f>
        <v>6</v>
      </c>
      <c r="H21" s="68" t="s">
        <v>7</v>
      </c>
      <c r="I21" s="86">
        <f>SUM(I20:I20)</f>
        <v>6</v>
      </c>
    </row>
  </sheetData>
  <mergeCells count="3">
    <mergeCell ref="D6:E6"/>
    <mergeCell ref="F6:G6"/>
    <mergeCell ref="H6:I6"/>
  </mergeCells>
  <dataValidations xWindow="483" yWindow="340" count="5">
    <dataValidation type="list" allowBlank="1" showInputMessage="1" showErrorMessage="1" sqref="D20">
      <formula1>Tipo_de_Joranda_de_Trabalho</formula1>
    </dataValidation>
    <dataValidation type="list" allowBlank="1" showInputMessage="1" showErrorMessage="1" sqref="E20">
      <formula1>"Diurno,Noturno,Misto"</formula1>
    </dataValidation>
    <dataValidation type="date" operator="greaterThan" allowBlank="1" showInputMessage="1" showErrorMessage="1" errorTitle="Data:" error="Insira a data no formato &quot;dd/mm/aaaa&quot;._x000a_(Ex.: Para a data de 1º de janeiro de 2012, digite 1/1/2012)" promptTitle="Data:" prompt="Insira a data no formato &quot;dd/mm/aaaa&quot;._x000a_(Ex.: Para a data de 1º de janeiro de 2012, digite 1/1/2012)" sqref="F6:G6">
      <formula1>40908</formula1>
    </dataValidation>
    <dataValidation allowBlank="1" showInputMessage="1" showErrorMessage="1" errorTitle="Licitação nº:" error="Insira o número da licitação no formato &quot;PE-nnn/aaaa&quot;._x000a_(Ex.: Para o pregão eletrônico nº 123 de 2011, digite PE-123/2011)" promptTitle="Licitação nº:" prompt="Insira o número da licitação no formato &quot;PE-nnn/aaaa&quot;._x000a_(Ex.: Para o pregão eletrônico nº 123 de 2011, digite PE-123/2011)" sqref="D6:E6"/>
    <dataValidation type="time" operator="greaterThan" allowBlank="1" showInputMessage="1" showErrorMessage="1" errorTitle="Horário:" error="Insira o horário no formato &quot;hh:mm&quot;._x000a_(Ex.: Para uma licitação que se iniciará às 14 horas e 30 minutos, digite 14:30)" promptTitle="Horário:" prompt="Insira o horário no formato &quot;hh:mm&quot;._x000a_(Ex.: Para uma licitação que se iniciará às 14 horas e 30 minutos, digite 14:30)" sqref="H6:I6">
      <formula1>0</formula1>
    </dataValidation>
  </dataValidations>
  <printOptions horizontalCentered="1"/>
  <pageMargins left="0.59055118110236227" right="0.59055118110236227" top="0.59055118110236227" bottom="0.59055118110236227" header="0" footer="0"/>
  <pageSetup paperSize="9" scale="84" fitToHeight="8" orientation="portrait" blackAndWhite="1" r:id="rId1"/>
  <picture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B2:I37"/>
  <sheetViews>
    <sheetView showGridLines="0" view="pageBreakPreview" zoomScaleNormal="100" zoomScaleSheetLayoutView="100" workbookViewId="0">
      <selection activeCell="I27" sqref="I27"/>
    </sheetView>
  </sheetViews>
  <sheetFormatPr defaultColWidth="9.140625" defaultRowHeight="12.75" x14ac:dyDescent="0.25"/>
  <cols>
    <col min="1" max="1" width="6.42578125" style="6" customWidth="1"/>
    <col min="2" max="2" width="5.7109375" style="6" customWidth="1"/>
    <col min="3" max="3" width="30.7109375" style="6" customWidth="1"/>
    <col min="4" max="4" width="11.5703125" style="6" customWidth="1"/>
    <col min="5" max="5" width="9.140625" style="6" customWidth="1"/>
    <col min="6" max="6" width="10.85546875" style="6" customWidth="1"/>
    <col min="7" max="7" width="10" style="6" customWidth="1"/>
    <col min="8" max="8" width="9.140625" style="6" customWidth="1"/>
    <col min="9" max="9" width="11.42578125" style="6" bestFit="1" customWidth="1"/>
    <col min="10" max="10" width="6.42578125" style="6" customWidth="1"/>
    <col min="11" max="16384" width="9.140625" style="6"/>
  </cols>
  <sheetData>
    <row r="2" spans="2:9" ht="18" x14ac:dyDescent="0.25">
      <c r="B2" s="25" t="s">
        <v>141</v>
      </c>
    </row>
    <row r="4" spans="2:9" ht="16.5" thickBot="1" x14ac:dyDescent="0.3">
      <c r="B4" s="5" t="s">
        <v>142</v>
      </c>
    </row>
    <row r="5" spans="2:9" x14ac:dyDescent="0.25">
      <c r="B5" s="51" t="s">
        <v>91</v>
      </c>
      <c r="C5" s="51"/>
      <c r="D5" s="51"/>
      <c r="E5" s="51"/>
      <c r="F5" s="51"/>
      <c r="G5" s="51"/>
      <c r="H5" s="51" t="s">
        <v>99</v>
      </c>
      <c r="I5" s="51"/>
    </row>
    <row r="6" spans="2:9" s="272" customFormat="1" ht="13.5" thickBot="1" x14ac:dyDescent="0.3">
      <c r="B6" s="369"/>
      <c r="C6" s="369"/>
      <c r="D6" s="369"/>
      <c r="E6" s="369"/>
      <c r="F6" s="369"/>
      <c r="G6" s="369"/>
      <c r="H6" s="370"/>
      <c r="I6" s="370"/>
    </row>
    <row r="7" spans="2:9" s="272" customFormat="1" x14ac:dyDescent="0.25">
      <c r="B7" s="51" t="s">
        <v>95</v>
      </c>
      <c r="C7" s="51"/>
      <c r="D7" s="51"/>
      <c r="E7" s="51"/>
      <c r="F7" s="51"/>
      <c r="G7" s="51"/>
      <c r="H7" s="51"/>
      <c r="I7" s="51"/>
    </row>
    <row r="8" spans="2:9" s="272" customFormat="1" ht="13.5" thickBot="1" x14ac:dyDescent="0.3">
      <c r="B8" s="369"/>
      <c r="C8" s="369"/>
      <c r="D8" s="369"/>
      <c r="E8" s="369"/>
      <c r="F8" s="369"/>
      <c r="G8" s="369"/>
      <c r="H8" s="369"/>
      <c r="I8" s="369"/>
    </row>
    <row r="9" spans="2:9" s="272" customFormat="1" x14ac:dyDescent="0.25">
      <c r="B9" s="51" t="s">
        <v>92</v>
      </c>
      <c r="C9" s="51"/>
      <c r="D9" s="51"/>
      <c r="E9" s="51"/>
      <c r="F9" s="51"/>
      <c r="G9" s="51" t="s">
        <v>93</v>
      </c>
      <c r="H9" s="51" t="s">
        <v>94</v>
      </c>
      <c r="I9" s="51"/>
    </row>
    <row r="10" spans="2:9" s="272" customFormat="1" ht="13.5" thickBot="1" x14ac:dyDescent="0.3">
      <c r="B10" s="369"/>
      <c r="C10" s="369"/>
      <c r="D10" s="369"/>
      <c r="E10" s="369"/>
      <c r="F10" s="369"/>
      <c r="G10" s="251"/>
      <c r="H10" s="377"/>
      <c r="I10" s="377"/>
    </row>
    <row r="11" spans="2:9" s="272" customFormat="1" x14ac:dyDescent="0.25">
      <c r="B11" s="51" t="s">
        <v>97</v>
      </c>
      <c r="C11" s="51" t="s">
        <v>218</v>
      </c>
      <c r="D11" s="51" t="s">
        <v>98</v>
      </c>
      <c r="E11" s="51"/>
      <c r="F11" s="51"/>
      <c r="G11" s="51"/>
      <c r="H11" s="51"/>
      <c r="I11" s="51"/>
    </row>
    <row r="12" spans="2:9" s="272" customFormat="1" ht="13.5" thickBot="1" x14ac:dyDescent="0.3">
      <c r="B12" s="252"/>
      <c r="C12" s="253"/>
      <c r="D12" s="369"/>
      <c r="E12" s="369"/>
      <c r="F12" s="369"/>
      <c r="G12" s="369"/>
      <c r="H12" s="369"/>
      <c r="I12" s="369"/>
    </row>
    <row r="13" spans="2:9" s="272" customFormat="1" x14ac:dyDescent="0.25">
      <c r="B13" s="51" t="s">
        <v>96</v>
      </c>
      <c r="C13" s="51"/>
      <c r="D13" s="51"/>
      <c r="E13" s="51"/>
      <c r="F13" s="51"/>
      <c r="G13" s="51"/>
      <c r="H13" s="51"/>
      <c r="I13" s="51"/>
    </row>
    <row r="14" spans="2:9" s="272" customFormat="1" ht="13.5" thickBot="1" x14ac:dyDescent="0.3">
      <c r="B14" s="369"/>
      <c r="C14" s="369"/>
      <c r="D14" s="369"/>
      <c r="E14" s="369"/>
      <c r="F14" s="369"/>
      <c r="G14" s="369"/>
      <c r="H14" s="369"/>
      <c r="I14" s="369"/>
    </row>
    <row r="15" spans="2:9" s="272" customFormat="1" x14ac:dyDescent="0.25">
      <c r="B15" s="51" t="s">
        <v>92</v>
      </c>
      <c r="C15" s="51"/>
      <c r="D15" s="51"/>
      <c r="E15" s="51"/>
      <c r="F15" s="51"/>
      <c r="G15" s="51" t="s">
        <v>93</v>
      </c>
      <c r="H15" s="51" t="s">
        <v>94</v>
      </c>
      <c r="I15" s="51"/>
    </row>
    <row r="16" spans="2:9" s="272" customFormat="1" ht="13.5" thickBot="1" x14ac:dyDescent="0.3">
      <c r="B16" s="369"/>
      <c r="C16" s="369"/>
      <c r="D16" s="369"/>
      <c r="E16" s="369"/>
      <c r="F16" s="369"/>
      <c r="G16" s="295"/>
      <c r="H16" s="377"/>
      <c r="I16" s="377"/>
    </row>
    <row r="17" spans="2:9" s="272" customFormat="1" x14ac:dyDescent="0.25">
      <c r="B17" s="51" t="s">
        <v>97</v>
      </c>
      <c r="C17" s="51" t="s">
        <v>218</v>
      </c>
      <c r="D17" s="51" t="s">
        <v>98</v>
      </c>
      <c r="E17" s="51"/>
      <c r="F17" s="51"/>
      <c r="G17" s="51"/>
      <c r="H17" s="51"/>
      <c r="I17" s="51"/>
    </row>
    <row r="18" spans="2:9" s="272" customFormat="1" ht="13.5" thickBot="1" x14ac:dyDescent="0.3">
      <c r="B18" s="59"/>
      <c r="C18" s="253"/>
      <c r="D18" s="369"/>
      <c r="E18" s="369"/>
      <c r="F18" s="369"/>
      <c r="G18" s="369"/>
      <c r="H18" s="369"/>
      <c r="I18" s="369"/>
    </row>
    <row r="21" spans="2:9" ht="16.5" thickBot="1" x14ac:dyDescent="0.3">
      <c r="B21" s="5" t="s">
        <v>143</v>
      </c>
    </row>
    <row r="22" spans="2:9" ht="13.5" thickBot="1" x14ac:dyDescent="0.3">
      <c r="B22" s="279"/>
      <c r="C22" s="278"/>
      <c r="D22" s="60" t="s">
        <v>65</v>
      </c>
      <c r="E22" s="378" t="s">
        <v>106</v>
      </c>
      <c r="F22" s="378"/>
      <c r="G22" s="378" t="s">
        <v>2</v>
      </c>
      <c r="H22" s="378"/>
      <c r="I22" s="61" t="s">
        <v>107</v>
      </c>
    </row>
    <row r="23" spans="2:9" x14ac:dyDescent="0.25">
      <c r="B23" s="286" t="s">
        <v>100</v>
      </c>
      <c r="C23" s="276"/>
      <c r="D23" s="27" t="s">
        <v>1</v>
      </c>
      <c r="E23" s="28" t="s">
        <v>108</v>
      </c>
      <c r="F23" s="29"/>
      <c r="G23" s="29"/>
      <c r="H23" s="29"/>
      <c r="I23" s="30"/>
    </row>
    <row r="24" spans="2:9" x14ac:dyDescent="0.25">
      <c r="B24" s="287"/>
      <c r="C24" s="277"/>
      <c r="D24" s="7" t="s">
        <v>54</v>
      </c>
      <c r="E24" s="12" t="s">
        <v>109</v>
      </c>
      <c r="F24" s="13"/>
      <c r="G24" s="16" t="str">
        <f>IF(Apoio!$E$6=0,"",IF(Apoio!$F$6=Apoio!$H$1,"n/a","Faturamento"))</f>
        <v>Faturamento</v>
      </c>
      <c r="H24" s="17"/>
      <c r="I24" s="345"/>
    </row>
    <row r="25" spans="2:9" s="272" customFormat="1" x14ac:dyDescent="0.25">
      <c r="B25" s="286" t="s">
        <v>101</v>
      </c>
      <c r="C25" s="276"/>
      <c r="D25" s="275" t="s">
        <v>52</v>
      </c>
      <c r="E25" s="281" t="s">
        <v>110</v>
      </c>
      <c r="F25" s="282"/>
      <c r="G25" s="284" t="str">
        <f>IF(Apoio!$E$6=0,"",IF(Apoio!$F$6=Apoio!$H$1,"Folha de Pagamento","Faturamento"))</f>
        <v>Faturamento</v>
      </c>
      <c r="H25" s="285"/>
      <c r="I25" s="345"/>
    </row>
    <row r="26" spans="2:9" ht="13.5" thickBot="1" x14ac:dyDescent="0.3">
      <c r="B26" s="287"/>
      <c r="C26" s="277"/>
      <c r="D26" s="10" t="s">
        <v>258</v>
      </c>
      <c r="E26" s="293" t="s">
        <v>260</v>
      </c>
      <c r="F26" s="288"/>
      <c r="G26" s="289" t="s">
        <v>259</v>
      </c>
      <c r="H26" s="290"/>
      <c r="I26" s="296"/>
    </row>
    <row r="27" spans="2:9" ht="13.5" thickBot="1" x14ac:dyDescent="0.3">
      <c r="B27" s="286" t="s">
        <v>103</v>
      </c>
      <c r="C27" s="276"/>
      <c r="D27" s="21" t="s">
        <v>112</v>
      </c>
      <c r="E27" s="22"/>
      <c r="F27" s="23"/>
      <c r="G27" s="22"/>
      <c r="H27" s="23"/>
      <c r="I27" s="24">
        <f>SUM(I23:I26)</f>
        <v>0</v>
      </c>
    </row>
    <row r="28" spans="2:9" x14ac:dyDescent="0.25">
      <c r="B28" s="280"/>
      <c r="C28" s="277"/>
      <c r="D28" s="27" t="s">
        <v>20</v>
      </c>
      <c r="E28" s="28" t="s">
        <v>206</v>
      </c>
      <c r="F28" s="29"/>
      <c r="G28" s="29"/>
      <c r="H28" s="29"/>
      <c r="I28" s="30"/>
    </row>
    <row r="29" spans="2:9" ht="13.5" thickBot="1" x14ac:dyDescent="0.3">
      <c r="B29" s="283" t="s">
        <v>104</v>
      </c>
      <c r="C29" s="328"/>
      <c r="D29" s="10" t="s">
        <v>50</v>
      </c>
      <c r="E29" s="14" t="s">
        <v>111</v>
      </c>
      <c r="F29" s="15"/>
      <c r="G29" s="18" t="str">
        <f>IF(Apoio!$E$6=0,"",IF(Apoio!$F$6=Apoio!$H$1,"n/a","Faturamento"))</f>
        <v>Faturamento</v>
      </c>
      <c r="H29" s="19"/>
      <c r="I29" s="346">
        <v>0.05</v>
      </c>
    </row>
    <row r="30" spans="2:9" ht="13.5" thickBot="1" x14ac:dyDescent="0.3">
      <c r="B30" s="280"/>
      <c r="C30" s="11"/>
      <c r="D30" s="21" t="s">
        <v>114</v>
      </c>
      <c r="E30" s="22"/>
      <c r="F30" s="23"/>
      <c r="G30" s="22"/>
      <c r="H30" s="23"/>
      <c r="I30" s="24">
        <f>SUM(I29)</f>
        <v>0.05</v>
      </c>
    </row>
    <row r="31" spans="2:9" ht="15.75" thickBot="1" x14ac:dyDescent="0.3">
      <c r="B31" s="329" t="s">
        <v>282</v>
      </c>
      <c r="C31" s="330"/>
      <c r="D31" s="58" t="s">
        <v>5</v>
      </c>
      <c r="E31" s="62"/>
      <c r="F31" s="63"/>
      <c r="G31" s="62"/>
      <c r="H31" s="63"/>
      <c r="I31" s="64">
        <f>SUM(I27,I30)</f>
        <v>0.05</v>
      </c>
    </row>
    <row r="32" spans="2:9" x14ac:dyDescent="0.25">
      <c r="B32" s="371" t="s">
        <v>105</v>
      </c>
      <c r="C32" s="372"/>
      <c r="D32" s="372"/>
      <c r="E32" s="372"/>
      <c r="F32" s="372"/>
      <c r="G32" s="372"/>
      <c r="H32" s="372"/>
      <c r="I32" s="373"/>
    </row>
    <row r="33" spans="2:9" x14ac:dyDescent="0.25">
      <c r="B33" s="371"/>
      <c r="C33" s="372"/>
      <c r="D33" s="372"/>
      <c r="E33" s="372"/>
      <c r="F33" s="372"/>
      <c r="G33" s="372"/>
      <c r="H33" s="372"/>
      <c r="I33" s="373"/>
    </row>
    <row r="34" spans="2:9" x14ac:dyDescent="0.25">
      <c r="B34" s="371"/>
      <c r="C34" s="372"/>
      <c r="D34" s="372"/>
      <c r="E34" s="372"/>
      <c r="F34" s="372"/>
      <c r="G34" s="372"/>
      <c r="H34" s="372"/>
      <c r="I34" s="373"/>
    </row>
    <row r="35" spans="2:9" x14ac:dyDescent="0.25">
      <c r="B35" s="371"/>
      <c r="C35" s="372"/>
      <c r="D35" s="372"/>
      <c r="E35" s="372"/>
      <c r="F35" s="372"/>
      <c r="G35" s="372"/>
      <c r="H35" s="372"/>
      <c r="I35" s="373"/>
    </row>
    <row r="36" spans="2:9" x14ac:dyDescent="0.25">
      <c r="B36" s="371"/>
      <c r="C36" s="372"/>
      <c r="D36" s="372"/>
      <c r="E36" s="372"/>
      <c r="F36" s="372"/>
      <c r="G36" s="372"/>
      <c r="H36" s="372"/>
      <c r="I36" s="373"/>
    </row>
    <row r="37" spans="2:9" ht="13.5" thickBot="1" x14ac:dyDescent="0.3">
      <c r="B37" s="374"/>
      <c r="C37" s="375"/>
      <c r="D37" s="375"/>
      <c r="E37" s="375"/>
      <c r="F37" s="375"/>
      <c r="G37" s="375"/>
      <c r="H37" s="375"/>
      <c r="I37" s="376"/>
    </row>
  </sheetData>
  <mergeCells count="13">
    <mergeCell ref="B6:G6"/>
    <mergeCell ref="H6:I6"/>
    <mergeCell ref="B8:I8"/>
    <mergeCell ref="B32:I37"/>
    <mergeCell ref="B14:I14"/>
    <mergeCell ref="B16:F16"/>
    <mergeCell ref="H16:I16"/>
    <mergeCell ref="B10:F10"/>
    <mergeCell ref="H10:I10"/>
    <mergeCell ref="D12:I12"/>
    <mergeCell ref="D18:I18"/>
    <mergeCell ref="E22:F22"/>
    <mergeCell ref="G22:H22"/>
  </mergeCells>
  <dataValidations disablePrompts="1" count="5">
    <dataValidation type="list" allowBlank="1" showInputMessage="1" showErrorMessage="1" errorTitle="Unidade Federativa:" error="Escolha uma das opções disponíveis." promptTitle="Unidade Federativa:" prompt="Clique na seta ao lado e escolha uma das opções disponíveis." sqref="G10 JC10 SY10 ACU10 AMQ10 AWM10 BGI10 BQE10 CAA10 CJW10 CTS10 DDO10 DNK10 DXG10 EHC10 EQY10 FAU10 FKQ10 FUM10 GEI10 GOE10 GYA10 HHW10 HRS10 IBO10 ILK10 IVG10 JFC10 JOY10 JYU10 KIQ10 KSM10 LCI10 LME10 LWA10 MFW10 MPS10 MZO10 NJK10 NTG10 ODC10 OMY10 OWU10 PGQ10 PQM10 QAI10 QKE10 QUA10 RDW10 RNS10 RXO10 SHK10 SRG10 TBC10 TKY10 TUU10 UEQ10 UOM10 UYI10 VIE10 VSA10 WBW10 WLS10 WVO10">
      <formula1>"AC,AL,AM,AP,BA,CE,DF,ES,GO,MA,MG,MS,MT,PA,PB,PE,PI,PR,RJ,RN,RO,RR,RS,SC,SE,SP,TO"</formula1>
    </dataValidation>
    <dataValidation type="whole" allowBlank="1" showInputMessage="1" showErrorMessage="1" errorTitle="CNPJ:" error="Digite apenas números._x000a_(Ex.: para o CNPJ nº 00.509.968/0001-48, digite apenas &quot;509968000148&quot;)" promptTitle="CNPJ:" prompt="Digite apenas números._x000a_(Ex.: para o CNPJ nº 00.509.968/0001-48, digite apenas &quot;509968000148&quot;)" sqref="H6:I6 JD6:JE6 SZ6:TA6 ACV6:ACW6 AMR6:AMS6 AWN6:AWO6 BGJ6:BGK6 BQF6:BQG6 CAB6:CAC6 CJX6:CJY6 CTT6:CTU6 DDP6:DDQ6 DNL6:DNM6 DXH6:DXI6 EHD6:EHE6 EQZ6:ERA6 FAV6:FAW6 FKR6:FKS6 FUN6:FUO6 GEJ6:GEK6 GOF6:GOG6 GYB6:GYC6 HHX6:HHY6 HRT6:HRU6 IBP6:IBQ6 ILL6:ILM6 IVH6:IVI6 JFD6:JFE6 JOZ6:JPA6 JYV6:JYW6 KIR6:KIS6 KSN6:KSO6 LCJ6:LCK6 LMF6:LMG6 LWB6:LWC6 MFX6:MFY6 MPT6:MPU6 MZP6:MZQ6 NJL6:NJM6 NTH6:NTI6 ODD6:ODE6 OMZ6:ONA6 OWV6:OWW6 PGR6:PGS6 PQN6:PQO6 QAJ6:QAK6 QKF6:QKG6 QUB6:QUC6 RDX6:RDY6 RNT6:RNU6 RXP6:RXQ6 SHL6:SHM6 SRH6:SRI6 TBD6:TBE6 TKZ6:TLA6 TUV6:TUW6 UER6:UES6 UON6:UOO6 UYJ6:UYK6 VIF6:VIG6 VSB6:VSC6 WBX6:WBY6 WLT6:WLU6 WVP6:WVQ6">
      <formula1>1000100</formula1>
      <formula2>999999999999999</formula2>
    </dataValidation>
    <dataValidation allowBlank="1" showInputMessage="1" showErrorMessage="1" errorTitle="Código de Endereçamento Postal:" error="Insira apenas números._x000a_(Ex.: para o CEP 70.060-100, digite apenas &quot;70060100&quot;)" promptTitle="Código de Endereçamento Postal:" prompt="Insira apenas números._x000a_(Ex.: para o CEP 70.060-100, digite apenas &quot;70060100&quot;)" sqref="H10:I10 JD10:JE10 SZ10:TA10 ACV10:ACW10 AMR10:AMS10 AWN10:AWO10 BGJ10:BGK10 BQF10:BQG10 CAB10:CAC10 CJX10:CJY10 CTT10:CTU10 DDP10:DDQ10 DNL10:DNM10 DXH10:DXI10 EHD10:EHE10 EQZ10:ERA10 FAV10:FAW10 FKR10:FKS10 FUN10:FUO10 GEJ10:GEK10 GOF10:GOG10 GYB10:GYC10 HHX10:HHY10 HRT10:HRU10 IBP10:IBQ10 ILL10:ILM10 IVH10:IVI10 JFD10:JFE10 JOZ10:JPA10 JYV10:JYW10 KIR10:KIS10 KSN10:KSO10 LCJ10:LCK10 LMF10:LMG10 LWB10:LWC10 MFX10:MFY10 MPT10:MPU10 MZP10:MZQ10 NJL10:NJM10 NTH10:NTI10 ODD10:ODE10 OMZ10:ONA10 OWV10:OWW10 PGR10:PGS10 PQN10:PQO10 QAJ10:QAK10 QKF10:QKG10 QUB10:QUC10 RDX10:RDY10 RNT10:RNU10 RXP10:RXQ10 SHL10:SHM10 SRH10:SRI10 TBD10:TBE10 TKZ10:TLA10 TUV10:TUW10 UER10:UES10 UON10:UOO10 UYJ10:UYK10 VIF10:VIG10 VSB10:VSC10 WBX10:WBY10 WLT10:WLU10 WVP10:WVQ10 H16:I16 JD16:JE16 SZ16:TA16 ACV16:ACW16 AMR16:AMS16 AWN16:AWO16 BGJ16:BGK16 BQF16:BQG16 CAB16:CAC16 CJX16:CJY16 CTT16:CTU16 DDP16:DDQ16 DNL16:DNM16 DXH16:DXI16 EHD16:EHE16 EQZ16:ERA16 FAV16:FAW16 FKR16:FKS16 FUN16:FUO16 GEJ16:GEK16 GOF16:GOG16 GYB16:GYC16 HHX16:HHY16 HRT16:HRU16 IBP16:IBQ16 ILL16:ILM16 IVH16:IVI16 JFD16:JFE16 JOZ16:JPA16 JYV16:JYW16 KIR16:KIS16 KSN16:KSO16 LCJ16:LCK16 LMF16:LMG16 LWB16:LWC16 MFX16:MFY16 MPT16:MPU16 MZP16:MZQ16 NJL16:NJM16 NTH16:NTI16 ODD16:ODE16 OMZ16:ONA16 OWV16:OWW16 PGR16:PGS16 PQN16:PQO16 QAJ16:QAK16 QKF16:QKG16 QUB16:QUC16 RDX16:RDY16 RNT16:RNU16 RXP16:RXQ16 SHL16:SHM16 SRH16:SRI16 TBD16:TBE16 TKZ16:TLA16 TUV16:TUW16 UER16:UES16 UON16:UOO16 UYJ16:UYK16 VIF16:VIG16 VSB16:VSC16 WBX16:WBY16 WLT16:WLU16 WVP16:WVQ16"/>
    <dataValidation type="whole" allowBlank="1" showInputMessage="1" showErrorMessage="1" errorTitle="Código de Área:" error="Digite apenas números. O código DDD deve ser entre 11 e 99." promptTitle="Código de Área:" prompt="Digite apenas números. O código DDD deve ser entre 11 e 99." sqref="B12 IX12 ST12 ACP12 AML12 AWH12 BGD12 BPZ12 BZV12 CJR12 CTN12 DDJ12 DNF12 DXB12 EGX12 EQT12 FAP12 FKL12 FUH12 GED12 GNZ12 GXV12 HHR12 HRN12 IBJ12 ILF12 IVB12 JEX12 JOT12 JYP12 KIL12 KSH12 LCD12 LLZ12 LVV12 MFR12 MPN12 MZJ12 NJF12 NTB12 OCX12 OMT12 OWP12 PGL12 PQH12 QAD12 QJZ12 QTV12 RDR12 RNN12 RXJ12 SHF12 SRB12 TAX12 TKT12 TUP12 UEL12 UOH12 UYD12 VHZ12 VRV12 WBR12 WLN12 WVJ12">
      <formula1>11</formula1>
      <formula2>99</formula2>
    </dataValidation>
    <dataValidation type="whole" allowBlank="1" showInputMessage="1" showErrorMessage="1" errorTitle="Número do Telefone:" error="Digite apenas números._x000a_(Ex.: Para inserir o telefone 3043-4300, digite &quot;30434300&quot;)" promptTitle="Número do Telefone:" prompt="Digite apenas números._x000a_(Ex.: Para inserir o telefone 3043-4300, digite &quot;30434300&quot;)" sqref="C18 IY18 SU18 ACQ18 AMM18 AWI18 BGE18 BQA18 BZW18 CJS18 CTO18 DDK18 DNG18 DXC18 EGY18 EQU18 FAQ18 FKM18 FUI18 GEE18 GOA18 GXW18 HHS18 HRO18 IBK18 ILG18 IVC18 JEY18 JOU18 JYQ18 KIM18 KSI18 LCE18 LMA18 LVW18 MFS18 MPO18 MZK18 NJG18 NTC18 OCY18 OMU18 OWQ18 PGM18 PQI18 QAE18 QKA18 QTW18 RDS18 RNO18 RXK18 SHG18 SRC18 TAY18 TKU18 TUQ18 UEM18 UOI18 UYE18 VIA18 VRW18 WBS18 WLO18 WVK18 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formula1>0</formula1>
      <formula2>99999999</formula2>
    </dataValidation>
  </dataValidations>
  <printOptions horizontalCentered="1"/>
  <pageMargins left="0.59055118110236227" right="0.59055118110236227" top="0.59055118110236227" bottom="0.59055118110236227" header="0" footer="0"/>
  <pageSetup paperSize="9" scale="91" fitToWidth="0" fitToHeight="0" orientation="portrait" blackAndWhite="1" r:id="rId1"/>
  <rowBreaks count="1" manualBreakCount="1">
    <brk id="1" min="1" max="8" man="1"/>
  </rowBreaks>
  <drawing r:id="rId2"/>
  <legacyDrawing r:id="rId3"/>
  <picture r:id="rId4"/>
  <mc:AlternateContent xmlns:mc="http://schemas.openxmlformats.org/markup-compatibility/2006">
    <mc:Choice Requires="x14">
      <controls>
        <mc:AlternateContent xmlns:mc="http://schemas.openxmlformats.org/markup-compatibility/2006">
          <mc:Choice Requires="x14">
            <control shapeId="5121" r:id="rId5" name="Option Button 1">
              <controlPr locked="0" defaultSize="0" autoFill="0" autoLine="0" autoPict="0">
                <anchor moveWithCells="1">
                  <from>
                    <xdr:col>1</xdr:col>
                    <xdr:colOff>0</xdr:colOff>
                    <xdr:row>21</xdr:row>
                    <xdr:rowOff>142875</xdr:rowOff>
                  </from>
                  <to>
                    <xdr:col>1</xdr:col>
                    <xdr:colOff>304800</xdr:colOff>
                    <xdr:row>23</xdr:row>
                    <xdr:rowOff>28575</xdr:rowOff>
                  </to>
                </anchor>
              </controlPr>
            </control>
          </mc:Choice>
        </mc:AlternateContent>
        <mc:AlternateContent xmlns:mc="http://schemas.openxmlformats.org/markup-compatibility/2006">
          <mc:Choice Requires="x14">
            <control shapeId="5122" r:id="rId6" name="Option Button 2">
              <controlPr locked="0" defaultSize="0" autoFill="0" autoLine="0" autoPict="0">
                <anchor moveWithCells="1">
                  <from>
                    <xdr:col>1</xdr:col>
                    <xdr:colOff>0</xdr:colOff>
                    <xdr:row>23</xdr:row>
                    <xdr:rowOff>142875</xdr:rowOff>
                  </from>
                  <to>
                    <xdr:col>1</xdr:col>
                    <xdr:colOff>304800</xdr:colOff>
                    <xdr:row>25</xdr:row>
                    <xdr:rowOff>38100</xdr:rowOff>
                  </to>
                </anchor>
              </controlPr>
            </control>
          </mc:Choice>
        </mc:AlternateContent>
        <mc:AlternateContent xmlns:mc="http://schemas.openxmlformats.org/markup-compatibility/2006">
          <mc:Choice Requires="x14">
            <control shapeId="5123" r:id="rId7" name="Option Button 3">
              <controlPr locked="0" defaultSize="0" autoFill="0" autoLine="0" autoPict="0">
                <anchor moveWithCells="1">
                  <from>
                    <xdr:col>1</xdr:col>
                    <xdr:colOff>0</xdr:colOff>
                    <xdr:row>25</xdr:row>
                    <xdr:rowOff>142875</xdr:rowOff>
                  </from>
                  <to>
                    <xdr:col>1</xdr:col>
                    <xdr:colOff>304800</xdr:colOff>
                    <xdr:row>27</xdr:row>
                    <xdr:rowOff>19050</xdr:rowOff>
                  </to>
                </anchor>
              </controlPr>
            </control>
          </mc:Choice>
        </mc:AlternateContent>
        <mc:AlternateContent xmlns:mc="http://schemas.openxmlformats.org/markup-compatibility/2006">
          <mc:Choice Requires="x14">
            <control shapeId="5124" r:id="rId8" name="Check Box 4">
              <controlPr defaultSize="0" autoFill="0" autoLine="0" autoPict="0">
                <anchor moveWithCells="1">
                  <from>
                    <xdr:col>1</xdr:col>
                    <xdr:colOff>0</xdr:colOff>
                    <xdr:row>29</xdr:row>
                    <xdr:rowOff>161925</xdr:rowOff>
                  </from>
                  <to>
                    <xdr:col>1</xdr:col>
                    <xdr:colOff>304800</xdr:colOff>
                    <xdr:row>31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2:J35"/>
  <sheetViews>
    <sheetView showGridLines="0" view="pageBreakPreview" topLeftCell="A13" zoomScaleNormal="100" zoomScaleSheetLayoutView="100" workbookViewId="0">
      <selection activeCell="H18" sqref="H18:H24"/>
    </sheetView>
  </sheetViews>
  <sheetFormatPr defaultColWidth="9.140625" defaultRowHeight="12.75" x14ac:dyDescent="0.25"/>
  <cols>
    <col min="1" max="1" width="5.140625" style="6" customWidth="1"/>
    <col min="2" max="2" width="4.5703125" style="6" customWidth="1"/>
    <col min="3" max="3" width="51.7109375" style="6" customWidth="1"/>
    <col min="4" max="6" width="9.140625" style="6" customWidth="1"/>
    <col min="7" max="7" width="9.28515625" style="6" bestFit="1" customWidth="1"/>
    <col min="8" max="8" width="10.28515625" style="6" bestFit="1" customWidth="1"/>
    <col min="9" max="9" width="12.5703125" style="6" customWidth="1"/>
    <col min="10" max="10" width="9.85546875" style="6" customWidth="1"/>
    <col min="11" max="16384" width="9.140625" style="6"/>
  </cols>
  <sheetData>
    <row r="2" spans="2:9" ht="18" x14ac:dyDescent="0.25">
      <c r="B2" s="25" t="s">
        <v>219</v>
      </c>
    </row>
    <row r="5" spans="2:9" s="91" customFormat="1" ht="16.5" thickBot="1" x14ac:dyDescent="0.3">
      <c r="B5" s="93" t="s">
        <v>124</v>
      </c>
    </row>
    <row r="6" spans="2:9" s="91" customFormat="1" x14ac:dyDescent="0.25">
      <c r="B6" s="105" t="s">
        <v>64</v>
      </c>
      <c r="C6" s="106"/>
      <c r="D6" s="305" t="s">
        <v>78</v>
      </c>
      <c r="E6" s="305"/>
      <c r="F6" s="305" t="s">
        <v>79</v>
      </c>
      <c r="G6" s="305"/>
      <c r="H6" s="305" t="s">
        <v>80</v>
      </c>
      <c r="I6" s="305"/>
    </row>
    <row r="7" spans="2:9" s="91" customFormat="1" ht="13.5" thickBot="1" x14ac:dyDescent="0.3">
      <c r="B7" s="95" t="str">
        <f>IF(ISBLANK('Dados Contratação'!$B$6),"-",'Dados Contratação'!$B$6)</f>
        <v>TST-501.106/2016-2</v>
      </c>
      <c r="C7" s="95"/>
      <c r="D7" s="306" t="str">
        <f>IF(ISBLANK('Dados Contratação'!$D$6),"-",'Dados Contratação'!$D$6)</f>
        <v>PE-046/2016</v>
      </c>
      <c r="E7" s="306"/>
      <c r="F7" s="307" t="str">
        <f>IF(ISBLANK('Dados Contratação'!$F$6),"-",'Dados Contratação'!$F$6)</f>
        <v>-</v>
      </c>
      <c r="G7" s="307"/>
      <c r="H7" s="308" t="str">
        <f>IF(ISBLANK('Dados Contratação'!$H$6),"-",'Dados Contratação'!$H$6)</f>
        <v>-</v>
      </c>
      <c r="I7" s="308"/>
    </row>
    <row r="8" spans="2:9" s="91" customFormat="1" x14ac:dyDescent="0.25">
      <c r="B8" s="94" t="s">
        <v>81</v>
      </c>
      <c r="C8" s="94"/>
      <c r="D8" s="94"/>
      <c r="E8" s="94"/>
      <c r="F8" s="94" t="s">
        <v>220</v>
      </c>
      <c r="G8" s="94"/>
      <c r="H8" s="49" t="s">
        <v>221</v>
      </c>
      <c r="I8" s="49"/>
    </row>
    <row r="9" spans="2:9" s="91" customFormat="1" ht="13.5" thickBot="1" x14ac:dyDescent="0.3">
      <c r="B9" s="99" t="str">
        <f>IF(ISBLANK('Dados Contratação'!$B$8),"-",'Dados Contratação'!$B$8)</f>
        <v>Brasília/DF</v>
      </c>
      <c r="C9" s="99"/>
      <c r="D9" s="99"/>
      <c r="E9" s="99"/>
      <c r="F9" s="99" t="str">
        <f>IF(ISBLANK('Dados Contratação'!$D$8),"-",'Dados Contratação'!$D$8)</f>
        <v>12 meses</v>
      </c>
      <c r="G9" s="99"/>
      <c r="H9" s="50" t="str">
        <f>IF(ISBLANK('Dados Contratação'!$H$8),"-",'Dados Contratação'!$H$8)</f>
        <v>60 meses</v>
      </c>
      <c r="I9" s="50"/>
    </row>
    <row r="10" spans="2:9" s="91" customFormat="1" x14ac:dyDescent="0.25">
      <c r="B10" s="94" t="s">
        <v>144</v>
      </c>
      <c r="C10" s="94"/>
      <c r="D10" s="94"/>
      <c r="E10" s="94"/>
      <c r="F10" s="94"/>
      <c r="G10" s="94"/>
      <c r="H10" s="94" t="s">
        <v>127</v>
      </c>
      <c r="I10" s="94"/>
    </row>
    <row r="11" spans="2:9" s="91" customFormat="1" ht="13.5" thickBot="1" x14ac:dyDescent="0.3">
      <c r="B11" s="99" t="str">
        <f>IF(ISBLANK('Dados Contratação'!$B$15),"-",'Dados Contratação'!$B$15)</f>
        <v>Auxiliar de bilblioteca</v>
      </c>
      <c r="C11" s="99"/>
      <c r="D11" s="99"/>
      <c r="E11" s="99"/>
      <c r="F11" s="99"/>
      <c r="G11" s="99"/>
      <c r="H11" s="379"/>
      <c r="I11" s="380"/>
    </row>
    <row r="12" spans="2:9" s="91" customFormat="1" x14ac:dyDescent="0.25"/>
    <row r="13" spans="2:9" s="304" customFormat="1" x14ac:dyDescent="0.25"/>
    <row r="14" spans="2:9" s="304" customFormat="1" x14ac:dyDescent="0.25"/>
    <row r="15" spans="2:9" s="304" customFormat="1" ht="15.75" x14ac:dyDescent="0.25">
      <c r="B15" s="302" t="s">
        <v>293</v>
      </c>
      <c r="C15" s="303"/>
      <c r="D15" s="303"/>
      <c r="E15" s="303"/>
      <c r="F15" s="303"/>
      <c r="G15" s="303"/>
      <c r="H15" s="303"/>
      <c r="I15" s="303"/>
    </row>
    <row r="16" spans="2:9" s="304" customFormat="1" ht="23.25" customHeight="1" thickBot="1" x14ac:dyDescent="0.3">
      <c r="B16" s="42" t="s">
        <v>307</v>
      </c>
      <c r="C16" s="291"/>
      <c r="D16" s="291"/>
      <c r="E16" s="291"/>
      <c r="F16" s="291"/>
      <c r="G16" s="291"/>
      <c r="H16" s="291"/>
      <c r="I16" s="291"/>
    </row>
    <row r="17" spans="2:10" s="304" customFormat="1" ht="45.75" thickBot="1" x14ac:dyDescent="0.3">
      <c r="B17" s="53"/>
      <c r="C17" s="54" t="s">
        <v>115</v>
      </c>
      <c r="D17" s="54" t="s">
        <v>116</v>
      </c>
      <c r="E17" s="54" t="s">
        <v>301</v>
      </c>
      <c r="F17" s="54" t="s">
        <v>302</v>
      </c>
      <c r="G17" s="55" t="s">
        <v>117</v>
      </c>
      <c r="H17" s="53" t="s">
        <v>275</v>
      </c>
      <c r="I17" s="54" t="s">
        <v>276</v>
      </c>
      <c r="J17" s="56" t="s">
        <v>277</v>
      </c>
    </row>
    <row r="18" spans="2:10" s="304" customFormat="1" ht="39" customHeight="1" x14ac:dyDescent="0.25">
      <c r="B18" s="31">
        <v>1</v>
      </c>
      <c r="C18" s="335" t="s">
        <v>294</v>
      </c>
      <c r="D18" s="32" t="s">
        <v>123</v>
      </c>
      <c r="E18" s="32">
        <v>3</v>
      </c>
      <c r="F18" s="32">
        <f>E18*'Dados Contratação'!$I$20</f>
        <v>18</v>
      </c>
      <c r="G18" s="35">
        <v>6</v>
      </c>
      <c r="H18" s="313"/>
      <c r="I18" s="33">
        <f>TRUNC(H18*F18/G18*12,2)</f>
        <v>0</v>
      </c>
      <c r="J18" s="34">
        <f>TRUNC(I18/12,2)</f>
        <v>0</v>
      </c>
    </row>
    <row r="19" spans="2:10" s="304" customFormat="1" ht="48" customHeight="1" x14ac:dyDescent="0.25">
      <c r="B19" s="300">
        <v>2</v>
      </c>
      <c r="C19" s="335" t="s">
        <v>295</v>
      </c>
      <c r="D19" s="301" t="s">
        <v>123</v>
      </c>
      <c r="E19" s="301">
        <v>4</v>
      </c>
      <c r="F19" s="301">
        <f>E19*'Dados Contratação'!$I$20</f>
        <v>24</v>
      </c>
      <c r="G19" s="36">
        <v>6</v>
      </c>
      <c r="H19" s="271"/>
      <c r="I19" s="269">
        <f>TRUNC(H19*F19/G19*12,2)</f>
        <v>0</v>
      </c>
      <c r="J19" s="270">
        <f>TRUNC(I19/12,2)</f>
        <v>0</v>
      </c>
    </row>
    <row r="20" spans="2:10" s="304" customFormat="1" ht="60" customHeight="1" x14ac:dyDescent="0.25">
      <c r="B20" s="268">
        <v>3</v>
      </c>
      <c r="C20" s="335" t="s">
        <v>304</v>
      </c>
      <c r="D20" s="301" t="s">
        <v>278</v>
      </c>
      <c r="E20" s="301">
        <v>2</v>
      </c>
      <c r="F20" s="301">
        <f>E20*'Dados Contratação'!$I$20</f>
        <v>12</v>
      </c>
      <c r="G20" s="36">
        <v>6</v>
      </c>
      <c r="H20" s="271"/>
      <c r="I20" s="269">
        <f t="shared" ref="I20:I23" si="0">TRUNC(H20*F20/G20*12,2)</f>
        <v>0</v>
      </c>
      <c r="J20" s="270">
        <f t="shared" ref="J20:J23" si="1">TRUNC(I20/12,2)</f>
        <v>0</v>
      </c>
    </row>
    <row r="21" spans="2:10" s="304" customFormat="1" ht="74.25" customHeight="1" x14ac:dyDescent="0.25">
      <c r="B21" s="300">
        <v>4</v>
      </c>
      <c r="C21" s="335" t="s">
        <v>305</v>
      </c>
      <c r="D21" s="301" t="s">
        <v>123</v>
      </c>
      <c r="E21" s="301">
        <v>1</v>
      </c>
      <c r="F21" s="301">
        <f>E21*'Dados Contratação'!$I$20</f>
        <v>6</v>
      </c>
      <c r="G21" s="36">
        <v>6</v>
      </c>
      <c r="H21" s="271"/>
      <c r="I21" s="269">
        <f t="shared" si="0"/>
        <v>0</v>
      </c>
      <c r="J21" s="270">
        <f t="shared" si="1"/>
        <v>0</v>
      </c>
    </row>
    <row r="22" spans="2:10" s="304" customFormat="1" ht="46.5" customHeight="1" x14ac:dyDescent="0.25">
      <c r="B22" s="268">
        <v>5</v>
      </c>
      <c r="C22" s="341" t="s">
        <v>296</v>
      </c>
      <c r="D22" s="301" t="s">
        <v>278</v>
      </c>
      <c r="E22" s="301">
        <v>4</v>
      </c>
      <c r="F22" s="301">
        <f>E22*'Dados Contratação'!$I$20</f>
        <v>24</v>
      </c>
      <c r="G22" s="36">
        <v>6</v>
      </c>
      <c r="H22" s="271"/>
      <c r="I22" s="269">
        <f>TRUNC(H22*F22/G22*12,2)</f>
        <v>0</v>
      </c>
      <c r="J22" s="270">
        <f t="shared" si="1"/>
        <v>0</v>
      </c>
    </row>
    <row r="23" spans="2:10" s="304" customFormat="1" ht="46.5" customHeight="1" x14ac:dyDescent="0.25">
      <c r="B23" s="268">
        <v>6</v>
      </c>
      <c r="C23" s="341" t="s">
        <v>297</v>
      </c>
      <c r="D23" s="301" t="s">
        <v>123</v>
      </c>
      <c r="E23" s="301">
        <v>1</v>
      </c>
      <c r="F23" s="301">
        <f>E23*'Dados Contratação'!$I$20</f>
        <v>6</v>
      </c>
      <c r="G23" s="36">
        <v>6</v>
      </c>
      <c r="H23" s="271"/>
      <c r="I23" s="269">
        <f t="shared" si="0"/>
        <v>0</v>
      </c>
      <c r="J23" s="270">
        <f t="shared" si="1"/>
        <v>0</v>
      </c>
    </row>
    <row r="24" spans="2:10" s="304" customFormat="1" ht="64.5" thickBot="1" x14ac:dyDescent="0.3">
      <c r="B24" s="268">
        <v>7</v>
      </c>
      <c r="C24" s="336" t="s">
        <v>298</v>
      </c>
      <c r="D24" s="301" t="s">
        <v>123</v>
      </c>
      <c r="E24" s="301">
        <v>1</v>
      </c>
      <c r="F24" s="301">
        <f>E24*'Dados Contratação'!$I$20</f>
        <v>6</v>
      </c>
      <c r="G24" s="36">
        <v>6</v>
      </c>
      <c r="H24" s="342"/>
      <c r="I24" s="343">
        <f t="shared" ref="I24" si="2">TRUNC(H24*F24/G24*12,2)</f>
        <v>0</v>
      </c>
      <c r="J24" s="344">
        <f t="shared" ref="J24" si="3">TRUNC(I24/12,2)</f>
        <v>0</v>
      </c>
    </row>
    <row r="25" spans="2:10" s="304" customFormat="1" ht="13.5" thickBot="1" x14ac:dyDescent="0.3">
      <c r="B25" s="21" t="s">
        <v>5</v>
      </c>
      <c r="C25" s="37"/>
      <c r="D25" s="37"/>
      <c r="E25" s="37"/>
      <c r="F25" s="37"/>
      <c r="G25" s="38"/>
      <c r="H25" s="39" t="s">
        <v>7</v>
      </c>
      <c r="I25" s="40">
        <f>SUM(I18:I24)</f>
        <v>0</v>
      </c>
      <c r="J25" s="41">
        <f>SUM(J18:J24)</f>
        <v>0</v>
      </c>
    </row>
    <row r="26" spans="2:10" s="304" customFormat="1" ht="30.75" thickBot="1" x14ac:dyDescent="0.3">
      <c r="B26" s="43" t="s">
        <v>121</v>
      </c>
      <c r="C26" s="44"/>
      <c r="D26" s="44"/>
      <c r="E26" s="44"/>
      <c r="F26" s="44">
        <f>'Dados Contratação'!I$20</f>
        <v>6</v>
      </c>
      <c r="G26" s="46" t="s">
        <v>122</v>
      </c>
      <c r="H26" s="47"/>
      <c r="I26" s="47"/>
      <c r="J26" s="57">
        <f>TRUNC(J25/F26,2)</f>
        <v>0</v>
      </c>
    </row>
    <row r="27" spans="2:10" s="304" customFormat="1" x14ac:dyDescent="0.25"/>
    <row r="28" spans="2:10" s="304" customFormat="1" x14ac:dyDescent="0.25"/>
    <row r="29" spans="2:10" s="303" customFormat="1" ht="21" customHeight="1" x14ac:dyDescent="0.25">
      <c r="B29" s="302" t="s">
        <v>299</v>
      </c>
    </row>
    <row r="30" spans="2:10" s="303" customFormat="1" ht="24.75" customHeight="1" thickBot="1" x14ac:dyDescent="0.3">
      <c r="B30" s="291" t="s">
        <v>306</v>
      </c>
      <c r="C30" s="291"/>
      <c r="D30" s="291"/>
      <c r="E30" s="291"/>
      <c r="F30" s="291"/>
      <c r="G30" s="291"/>
      <c r="H30" s="291"/>
      <c r="I30" s="291"/>
    </row>
    <row r="31" spans="2:10" s="303" customFormat="1" ht="45.75" thickBot="1" x14ac:dyDescent="0.3">
      <c r="B31" s="53" t="s">
        <v>65</v>
      </c>
      <c r="C31" s="55" t="s">
        <v>115</v>
      </c>
      <c r="D31" s="54" t="s">
        <v>116</v>
      </c>
      <c r="E31" s="54" t="s">
        <v>303</v>
      </c>
      <c r="F31" s="54" t="s">
        <v>302</v>
      </c>
      <c r="G31" s="55" t="s">
        <v>117</v>
      </c>
      <c r="H31" s="53" t="s">
        <v>212</v>
      </c>
      <c r="I31" s="54" t="s">
        <v>213</v>
      </c>
      <c r="J31" s="56" t="s">
        <v>214</v>
      </c>
    </row>
    <row r="32" spans="2:10" s="303" customFormat="1" x14ac:dyDescent="0.25">
      <c r="B32" s="31">
        <v>1</v>
      </c>
      <c r="C32" s="337" t="s">
        <v>39</v>
      </c>
      <c r="D32" s="32" t="s">
        <v>123</v>
      </c>
      <c r="E32" s="32">
        <v>1</v>
      </c>
      <c r="F32" s="32">
        <f>'Dados Contratação'!G21*E32</f>
        <v>6</v>
      </c>
      <c r="G32" s="35">
        <v>60</v>
      </c>
      <c r="H32" s="48">
        <v>8</v>
      </c>
      <c r="I32" s="33">
        <f>TRUNC(H32*F32/G32*12,2)</f>
        <v>9.6</v>
      </c>
      <c r="J32" s="34">
        <f>TRUNC(I32/12,2)</f>
        <v>0.8</v>
      </c>
    </row>
    <row r="33" spans="2:10" s="303" customFormat="1" ht="26.25" thickBot="1" x14ac:dyDescent="0.3">
      <c r="B33" s="351">
        <v>2</v>
      </c>
      <c r="C33" s="352" t="s">
        <v>288</v>
      </c>
      <c r="D33" s="353" t="s">
        <v>123</v>
      </c>
      <c r="E33" s="353"/>
      <c r="F33" s="353">
        <v>1</v>
      </c>
      <c r="G33" s="354">
        <v>60</v>
      </c>
      <c r="H33" s="355">
        <v>1713</v>
      </c>
      <c r="I33" s="356">
        <f t="shared" ref="I33" si="4">TRUNC(H33*F33/G33*12,2)</f>
        <v>342.6</v>
      </c>
      <c r="J33" s="357">
        <f t="shared" ref="J33" si="5">TRUNC(I33/12,2)</f>
        <v>28.55</v>
      </c>
    </row>
    <row r="34" spans="2:10" s="303" customFormat="1" ht="13.5" thickBot="1" x14ac:dyDescent="0.3">
      <c r="B34" s="267" t="s">
        <v>5</v>
      </c>
      <c r="C34" s="266"/>
      <c r="D34" s="266"/>
      <c r="E34" s="266"/>
      <c r="F34" s="266"/>
      <c r="G34" s="347"/>
      <c r="H34" s="348" t="s">
        <v>7</v>
      </c>
      <c r="I34" s="349">
        <f>SUM(I32:I33)</f>
        <v>352.20000000000005</v>
      </c>
      <c r="J34" s="350">
        <f>SUM(J32:J33)</f>
        <v>29.35</v>
      </c>
    </row>
    <row r="35" spans="2:10" s="303" customFormat="1" ht="30.75" thickBot="1" x14ac:dyDescent="0.3">
      <c r="B35" s="43" t="s">
        <v>121</v>
      </c>
      <c r="C35" s="44"/>
      <c r="D35" s="44"/>
      <c r="E35" s="44"/>
      <c r="F35" s="44"/>
      <c r="G35" s="45">
        <f>'Dados Contratação'!I$21</f>
        <v>6</v>
      </c>
      <c r="H35" s="46" t="s">
        <v>122</v>
      </c>
      <c r="I35" s="47"/>
      <c r="J35" s="57">
        <f>TRUNC(J34/G35,2)</f>
        <v>4.8899999999999997</v>
      </c>
    </row>
  </sheetData>
  <mergeCells count="1">
    <mergeCell ref="H11:I11"/>
  </mergeCells>
  <dataValidations disablePrompts="1" count="1">
    <dataValidation type="date" operator="greaterThan" allowBlank="1" showInputMessage="1" showErrorMessage="1" errorTitle="Data:" error="Insira a data no formato &quot;dd/mm/aaaa&quot;._x000a_(Ex.: Para a data de 1º de janeiro de 2012, digite &quot;1/1/2012&quot;)" promptTitle="Data:" prompt="Insira a data no formato &quot;dd/mm/aaaa&quot;._x000a_(Ex.: Para a data de 1º de janeiro de 2012, digite &quot;1/1/2012&quot;)" sqref="H11:I11">
      <formula1>40908</formula1>
    </dataValidation>
  </dataValidations>
  <printOptions horizontalCentered="1"/>
  <pageMargins left="0.59055118110236227" right="0.59055118110236227" top="0.59055118110236227" bottom="0.59055118110236227" header="0" footer="0"/>
  <pageSetup paperSize="9" scale="72" fitToHeight="8" orientation="portrait" blackAndWhite="1" r:id="rId1"/>
  <picture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2:G187"/>
  <sheetViews>
    <sheetView showGridLines="0" view="pageBreakPreview" zoomScaleNormal="100" zoomScaleSheetLayoutView="100" workbookViewId="0">
      <selection activeCell="E154" sqref="E154"/>
    </sheetView>
  </sheetViews>
  <sheetFormatPr defaultColWidth="9.140625" defaultRowHeight="12.75" x14ac:dyDescent="0.25"/>
  <cols>
    <col min="1" max="1" width="6.42578125" style="91" customWidth="1"/>
    <col min="2" max="2" width="4.140625" style="91" customWidth="1"/>
    <col min="3" max="3" width="44" style="91" customWidth="1"/>
    <col min="4" max="4" width="12.42578125" style="91" customWidth="1"/>
    <col min="5" max="5" width="11.85546875" style="91" customWidth="1"/>
    <col min="6" max="6" width="13.140625" style="91" bestFit="1" customWidth="1"/>
    <col min="7" max="7" width="6.42578125" style="91" customWidth="1"/>
    <col min="8" max="16384" width="9.140625" style="91"/>
  </cols>
  <sheetData>
    <row r="2" spans="2:6" ht="18" x14ac:dyDescent="0.25">
      <c r="B2" s="92" t="s">
        <v>225</v>
      </c>
    </row>
    <row r="4" spans="2:6" ht="15.75" x14ac:dyDescent="0.25">
      <c r="B4" s="93" t="str">
        <f>"4." &amp; A18 &amp; " - " &amp; B18</f>
        <v>4.1 - AUXILIAR DE BIBLIOTECA</v>
      </c>
    </row>
    <row r="7" spans="2:6" ht="16.5" thickBot="1" x14ac:dyDescent="0.3">
      <c r="B7" s="93" t="s">
        <v>124</v>
      </c>
    </row>
    <row r="8" spans="2:6" x14ac:dyDescent="0.25">
      <c r="B8" s="94" t="s">
        <v>64</v>
      </c>
      <c r="C8" s="94"/>
      <c r="D8" s="94" t="s">
        <v>78</v>
      </c>
      <c r="E8" s="94" t="s">
        <v>79</v>
      </c>
      <c r="F8" s="94" t="s">
        <v>80</v>
      </c>
    </row>
    <row r="9" spans="2:6" ht="13.5" thickBot="1" x14ac:dyDescent="0.3">
      <c r="B9" s="95" t="str">
        <f>IF(ISBLANK('Dados Contratação'!$B$6),"-",'Dados Contratação'!$B$6)</f>
        <v>TST-501.106/2016-2</v>
      </c>
      <c r="C9" s="95"/>
      <c r="D9" s="96" t="str">
        <f>IF(ISBLANK('Dados Contratação'!$D$6),"-",'Dados Contratação'!$D$6)</f>
        <v>PE-046/2016</v>
      </c>
      <c r="E9" s="97" t="str">
        <f>IF(ISBLANK('Dados Contratação'!$F$6),"-",'Dados Contratação'!$F$6)</f>
        <v>-</v>
      </c>
      <c r="F9" s="98" t="str">
        <f>IF(ISBLANK('Dados Contratação'!$H$6),"-",'Dados Contratação'!$H$6)</f>
        <v>-</v>
      </c>
    </row>
    <row r="10" spans="2:6" x14ac:dyDescent="0.25">
      <c r="B10" s="94" t="s">
        <v>81</v>
      </c>
      <c r="C10" s="94"/>
      <c r="D10" s="94" t="s">
        <v>220</v>
      </c>
      <c r="E10" s="94"/>
      <c r="F10" s="49" t="s">
        <v>221</v>
      </c>
    </row>
    <row r="11" spans="2:6" ht="13.5" thickBot="1" x14ac:dyDescent="0.3">
      <c r="B11" s="99" t="str">
        <f>IF(ISBLANK('Dados Contratação'!$B$8),"-",'Dados Contratação'!$B$8)</f>
        <v>Brasília/DF</v>
      </c>
      <c r="C11" s="99"/>
      <c r="D11" s="99" t="str">
        <f>IF(ISBLANK('Dados Contratação'!$D$8),"-",'Dados Contratação'!$D$8)</f>
        <v>12 meses</v>
      </c>
      <c r="E11" s="99"/>
      <c r="F11" s="50" t="str">
        <f>IF(ISBLANK('Dados Contratação'!$H$8),"-",'Dados Contratação'!$H$8)</f>
        <v>60 meses</v>
      </c>
    </row>
    <row r="12" spans="2:6" x14ac:dyDescent="0.25">
      <c r="B12" s="94" t="s">
        <v>144</v>
      </c>
      <c r="C12" s="94"/>
      <c r="D12" s="94"/>
      <c r="E12" s="94" t="s">
        <v>127</v>
      </c>
      <c r="F12" s="94"/>
    </row>
    <row r="13" spans="2:6" ht="13.5" thickBot="1" x14ac:dyDescent="0.3">
      <c r="B13" s="314" t="str">
        <f>IF(ISBLANK('Dados Contratação'!$B$15),"-",'Dados Contratação'!$B$15)</f>
        <v>Auxiliar de bilblioteca</v>
      </c>
      <c r="C13" s="314"/>
      <c r="D13" s="314"/>
      <c r="E13" s="405" t="str">
        <f>IF(ISBLANK(Insumos!$H$11),"-",Insumos!$H$11)</f>
        <v>-</v>
      </c>
      <c r="F13" s="406"/>
    </row>
    <row r="16" spans="2:6" ht="16.5" thickBot="1" x14ac:dyDescent="0.3">
      <c r="B16" s="273" t="s">
        <v>226</v>
      </c>
    </row>
    <row r="17" spans="1:6" x14ac:dyDescent="0.25">
      <c r="B17" s="100" t="s">
        <v>128</v>
      </c>
      <c r="C17" s="100"/>
      <c r="D17" s="100"/>
      <c r="E17" s="94" t="s">
        <v>131</v>
      </c>
      <c r="F17" s="94"/>
    </row>
    <row r="18" spans="1:6" ht="13.5" thickBot="1" x14ac:dyDescent="0.3">
      <c r="A18" s="101">
        <v>1</v>
      </c>
      <c r="B18" s="327" t="str">
        <f>UPPER(VLOOKUP(A18,'Dados Contratação'!$B$19:$I$21,2,FALSE))</f>
        <v>AUXILIAR DE BIBLIOTECA</v>
      </c>
      <c r="C18" s="102"/>
      <c r="D18" s="102"/>
      <c r="E18" s="99">
        <f>VLOOKUP(A18,'Dados Contratação'!$B$19:$I$21,8,FALSE)</f>
        <v>6</v>
      </c>
      <c r="F18" s="99"/>
    </row>
    <row r="19" spans="1:6" x14ac:dyDescent="0.25">
      <c r="B19" s="94" t="s">
        <v>138</v>
      </c>
      <c r="C19" s="94"/>
      <c r="D19" s="94" t="s">
        <v>130</v>
      </c>
      <c r="E19" s="94"/>
      <c r="F19" s="94" t="s">
        <v>129</v>
      </c>
    </row>
    <row r="20" spans="1:6" ht="13.5" thickBot="1" x14ac:dyDescent="0.3">
      <c r="B20" s="103" t="str">
        <f>VLOOKUP(A18,'Dados Contratação'!$B$19:$I$21,3,FALSE)</f>
        <v>30 horas semanais</v>
      </c>
      <c r="C20" s="99"/>
      <c r="D20" s="104">
        <f>VLOOKUP(A18,'Dados Contratação'!$B$19:$I$21,5,FALSE)</f>
        <v>150</v>
      </c>
      <c r="E20" s="104"/>
      <c r="F20" s="99" t="str">
        <f>VLOOKUP(A18,'Dados Contratação'!$B$19:$I$21,4,FALSE)</f>
        <v>Diurno</v>
      </c>
    </row>
    <row r="21" spans="1:6" x14ac:dyDescent="0.25">
      <c r="B21" s="105" t="s">
        <v>132</v>
      </c>
      <c r="C21" s="106"/>
      <c r="D21" s="94" t="s">
        <v>224</v>
      </c>
      <c r="E21" s="94"/>
      <c r="F21" s="94"/>
    </row>
    <row r="22" spans="1:6" ht="13.5" thickBot="1" x14ac:dyDescent="0.3">
      <c r="B22" s="212"/>
      <c r="C22" s="107" t="s">
        <v>135</v>
      </c>
      <c r="D22" s="407"/>
      <c r="E22" s="408"/>
      <c r="F22" s="409"/>
    </row>
    <row r="23" spans="1:6" ht="15" customHeight="1" x14ac:dyDescent="0.25">
      <c r="B23" s="212"/>
      <c r="C23" s="107"/>
      <c r="D23" s="417" t="s">
        <v>133</v>
      </c>
      <c r="E23" s="418"/>
      <c r="F23" s="419"/>
    </row>
    <row r="24" spans="1:6" ht="13.5" thickBot="1" x14ac:dyDescent="0.3">
      <c r="B24" s="212"/>
      <c r="C24" s="107" t="s">
        <v>136</v>
      </c>
      <c r="D24" s="414"/>
      <c r="E24" s="415"/>
      <c r="F24" s="416"/>
    </row>
    <row r="25" spans="1:6" ht="15" customHeight="1" x14ac:dyDescent="0.25">
      <c r="B25" s="212"/>
      <c r="C25" s="107"/>
      <c r="D25" s="417" t="s">
        <v>139</v>
      </c>
      <c r="E25" s="418"/>
      <c r="F25" s="419"/>
    </row>
    <row r="26" spans="1:6" ht="13.5" thickBot="1" x14ac:dyDescent="0.3">
      <c r="B26" s="213"/>
      <c r="C26" s="110" t="s">
        <v>137</v>
      </c>
      <c r="D26" s="410"/>
      <c r="E26" s="411"/>
      <c r="F26" s="412"/>
    </row>
    <row r="27" spans="1:6" x14ac:dyDescent="0.25">
      <c r="B27" s="108" t="s">
        <v>134</v>
      </c>
      <c r="C27" s="108"/>
      <c r="D27" s="108" t="s">
        <v>289</v>
      </c>
      <c r="E27" s="109"/>
      <c r="F27" s="109"/>
    </row>
    <row r="28" spans="1:6" ht="13.5" thickBot="1" x14ac:dyDescent="0.3">
      <c r="B28" s="111">
        <v>880</v>
      </c>
      <c r="C28" s="112"/>
      <c r="D28" s="413">
        <v>1806.68</v>
      </c>
      <c r="E28" s="413"/>
      <c r="F28" s="413"/>
    </row>
    <row r="29" spans="1:6" x14ac:dyDescent="0.25">
      <c r="B29" s="113"/>
      <c r="C29" s="113"/>
      <c r="D29" s="113"/>
      <c r="E29" s="113"/>
      <c r="F29" s="113"/>
    </row>
    <row r="31" spans="1:6" ht="16.5" thickBot="1" x14ac:dyDescent="0.3">
      <c r="B31" s="114" t="s">
        <v>60</v>
      </c>
    </row>
    <row r="32" spans="1:6" ht="23.25" thickBot="1" x14ac:dyDescent="0.3">
      <c r="B32" s="115">
        <v>1</v>
      </c>
      <c r="C32" s="116" t="s">
        <v>59</v>
      </c>
      <c r="D32" s="117" t="s">
        <v>2</v>
      </c>
      <c r="E32" s="117" t="s">
        <v>126</v>
      </c>
      <c r="F32" s="118" t="s">
        <v>125</v>
      </c>
    </row>
    <row r="33" spans="2:6" x14ac:dyDescent="0.25">
      <c r="B33" s="119" t="s">
        <v>1</v>
      </c>
      <c r="C33" s="120" t="s">
        <v>223</v>
      </c>
      <c r="D33" s="121" t="s">
        <v>148</v>
      </c>
      <c r="E33" s="122" t="s">
        <v>7</v>
      </c>
      <c r="F33" s="211"/>
    </row>
    <row r="34" spans="2:6" ht="24" x14ac:dyDescent="0.25">
      <c r="B34" s="228" t="s">
        <v>20</v>
      </c>
      <c r="C34" s="243" t="s">
        <v>229</v>
      </c>
      <c r="D34" s="227" t="s">
        <v>149</v>
      </c>
      <c r="E34" s="232"/>
      <c r="F34" s="124">
        <f>IF(E34="n/a",0,TRUNC($F$33*E34,2))</f>
        <v>0</v>
      </c>
    </row>
    <row r="35" spans="2:6" ht="24" x14ac:dyDescent="0.25">
      <c r="B35" s="228" t="s">
        <v>19</v>
      </c>
      <c r="C35" s="243" t="s">
        <v>228</v>
      </c>
      <c r="D35" s="125" t="s">
        <v>262</v>
      </c>
      <c r="E35" s="232"/>
      <c r="F35" s="124">
        <f>IF(E35="n/a",0,TRUNC($B$28*E35,2))</f>
        <v>0</v>
      </c>
    </row>
    <row r="36" spans="2:6" ht="24" x14ac:dyDescent="0.25">
      <c r="B36" s="228" t="s">
        <v>18</v>
      </c>
      <c r="C36" s="243" t="s">
        <v>230</v>
      </c>
      <c r="D36" s="227" t="s">
        <v>149</v>
      </c>
      <c r="E36" s="232"/>
      <c r="F36" s="124">
        <f>IF(E36="n/a",0,TRUNC($F$33*E36,2))</f>
        <v>0</v>
      </c>
    </row>
    <row r="37" spans="2:6" ht="24" x14ac:dyDescent="0.25">
      <c r="B37" s="228" t="s">
        <v>17</v>
      </c>
      <c r="C37" s="243" t="s">
        <v>231</v>
      </c>
      <c r="D37" s="227" t="s">
        <v>149</v>
      </c>
      <c r="E37" s="232"/>
      <c r="F37" s="124">
        <f>IF(E37="n/a",0,TRUNC($F$33*E37,2))</f>
        <v>0</v>
      </c>
    </row>
    <row r="38" spans="2:6" ht="24" x14ac:dyDescent="0.25">
      <c r="B38" s="228" t="s">
        <v>16</v>
      </c>
      <c r="C38" s="243" t="s">
        <v>232</v>
      </c>
      <c r="D38" s="227" t="s">
        <v>149</v>
      </c>
      <c r="E38" s="232"/>
      <c r="F38" s="124">
        <f>IF(E38="n/a",0,TRUNC($F$33*E38,2))</f>
        <v>0</v>
      </c>
    </row>
    <row r="39" spans="2:6" x14ac:dyDescent="0.25">
      <c r="B39" s="382" t="s">
        <v>15</v>
      </c>
      <c r="C39" s="126" t="s">
        <v>150</v>
      </c>
      <c r="D39" s="390" t="s">
        <v>149</v>
      </c>
      <c r="E39" s="392"/>
      <c r="F39" s="394">
        <f>IF(E39="n/a",0,TRUNC($F$33*E39,2))</f>
        <v>0</v>
      </c>
    </row>
    <row r="40" spans="2:6" ht="13.5" thickBot="1" x14ac:dyDescent="0.3">
      <c r="B40" s="383"/>
      <c r="C40" s="214"/>
      <c r="D40" s="391"/>
      <c r="E40" s="393"/>
      <c r="F40" s="395"/>
    </row>
    <row r="41" spans="2:6" ht="13.5" thickBot="1" x14ac:dyDescent="0.3">
      <c r="B41" s="127" t="s">
        <v>152</v>
      </c>
      <c r="C41" s="128"/>
      <c r="D41" s="129"/>
      <c r="E41" s="128"/>
      <c r="F41" s="130">
        <f>TRUNC(SUM(F33:F40),2)</f>
        <v>0</v>
      </c>
    </row>
    <row r="42" spans="2:6" ht="23.25" thickBot="1" x14ac:dyDescent="0.3">
      <c r="B42" s="234">
        <v>1</v>
      </c>
      <c r="C42" s="117" t="s">
        <v>59</v>
      </c>
      <c r="D42" s="117" t="s">
        <v>227</v>
      </c>
      <c r="E42" s="117" t="s">
        <v>126</v>
      </c>
      <c r="F42" s="118" t="s">
        <v>125</v>
      </c>
    </row>
    <row r="43" spans="2:6" ht="24" x14ac:dyDescent="0.25">
      <c r="B43" s="226" t="s">
        <v>35</v>
      </c>
      <c r="C43" s="246" t="s">
        <v>235</v>
      </c>
      <c r="D43" s="235"/>
      <c r="E43" s="215"/>
      <c r="F43" s="237"/>
    </row>
    <row r="44" spans="2:6" ht="24.75" thickBot="1" x14ac:dyDescent="0.3">
      <c r="B44" s="229" t="s">
        <v>58</v>
      </c>
      <c r="C44" s="247" t="s">
        <v>255</v>
      </c>
      <c r="D44" s="239">
        <f>ROUND(D43/0.875,2)-D43</f>
        <v>0</v>
      </c>
      <c r="E44" s="231"/>
      <c r="F44" s="238"/>
    </row>
    <row r="45" spans="2:6" ht="13.5" thickBot="1" x14ac:dyDescent="0.3">
      <c r="B45" s="127" t="s">
        <v>153</v>
      </c>
      <c r="C45" s="128"/>
      <c r="D45" s="129"/>
      <c r="E45" s="128"/>
      <c r="F45" s="130">
        <f>TRUNC(SUM(F43:F44),2)</f>
        <v>0</v>
      </c>
    </row>
    <row r="46" spans="2:6" ht="23.25" thickBot="1" x14ac:dyDescent="0.3">
      <c r="B46" s="234">
        <v>1</v>
      </c>
      <c r="C46" s="117" t="s">
        <v>59</v>
      </c>
      <c r="D46" s="117" t="s">
        <v>227</v>
      </c>
      <c r="E46" s="117" t="s">
        <v>126</v>
      </c>
      <c r="F46" s="118" t="s">
        <v>125</v>
      </c>
    </row>
    <row r="47" spans="2:6" ht="24" x14ac:dyDescent="0.25">
      <c r="B47" s="226" t="s">
        <v>62</v>
      </c>
      <c r="C47" s="248" t="s">
        <v>236</v>
      </c>
      <c r="D47" s="240"/>
      <c r="E47" s="232"/>
      <c r="F47" s="241"/>
    </row>
    <row r="48" spans="2:6" ht="24.75" thickBot="1" x14ac:dyDescent="0.3">
      <c r="B48" s="229" t="s">
        <v>63</v>
      </c>
      <c r="C48" s="247" t="s">
        <v>237</v>
      </c>
      <c r="D48" s="236"/>
      <c r="E48" s="233"/>
      <c r="F48" s="242"/>
    </row>
    <row r="49" spans="2:6" ht="13.5" thickBot="1" x14ac:dyDescent="0.3">
      <c r="B49" s="127" t="s">
        <v>154</v>
      </c>
      <c r="C49" s="128"/>
      <c r="D49" s="129"/>
      <c r="E49" s="128"/>
      <c r="F49" s="130">
        <f>TRUNC(SUM(F47:F48),2)</f>
        <v>0</v>
      </c>
    </row>
    <row r="50" spans="2:6" ht="15.75" thickBot="1" x14ac:dyDescent="0.3">
      <c r="B50" s="133" t="s">
        <v>157</v>
      </c>
      <c r="C50" s="134"/>
      <c r="D50" s="135"/>
      <c r="E50" s="136"/>
      <c r="F50" s="137">
        <f>TRUNC(SUM(F41,F45,F49),2)</f>
        <v>0</v>
      </c>
    </row>
    <row r="53" spans="2:6" ht="15.75" x14ac:dyDescent="0.25">
      <c r="B53" s="114" t="s">
        <v>57</v>
      </c>
    </row>
    <row r="54" spans="2:6" customFormat="1" ht="26.25" thickBot="1" x14ac:dyDescent="0.3">
      <c r="B54" s="249" t="s">
        <v>238</v>
      </c>
      <c r="C54" s="245"/>
      <c r="D54" s="245"/>
      <c r="E54" s="245"/>
      <c r="F54" s="245"/>
    </row>
    <row r="55" spans="2:6" ht="23.25" thickBot="1" x14ac:dyDescent="0.3">
      <c r="B55" s="115">
        <v>2</v>
      </c>
      <c r="C55" s="116" t="s">
        <v>56</v>
      </c>
      <c r="D55" s="117" t="s">
        <v>55</v>
      </c>
      <c r="E55" s="117" t="s">
        <v>40</v>
      </c>
      <c r="F55" s="118" t="s">
        <v>125</v>
      </c>
    </row>
    <row r="56" spans="2:6" x14ac:dyDescent="0.25">
      <c r="B56" s="119" t="s">
        <v>54</v>
      </c>
      <c r="C56" s="138" t="s">
        <v>53</v>
      </c>
      <c r="D56" s="217"/>
      <c r="E56" s="139">
        <f>VLOOKUP($B$20,Apoio!$A:$C,3,FALSE)</f>
        <v>21</v>
      </c>
      <c r="F56" s="140">
        <f>TRUNC(D56*E56,2)</f>
        <v>0</v>
      </c>
    </row>
    <row r="57" spans="2:6" ht="13.5" thickBot="1" x14ac:dyDescent="0.3">
      <c r="B57" s="230" t="s">
        <v>52</v>
      </c>
      <c r="C57" s="141" t="s">
        <v>51</v>
      </c>
      <c r="D57" s="142" t="s">
        <v>7</v>
      </c>
      <c r="E57" s="216"/>
      <c r="F57" s="143">
        <f>-TRUNC(MIN(F56,(F33*E57)),2)</f>
        <v>0</v>
      </c>
    </row>
    <row r="58" spans="2:6" ht="13.5" thickBot="1" x14ac:dyDescent="0.3">
      <c r="B58" s="144" t="s">
        <v>1</v>
      </c>
      <c r="C58" s="145" t="s">
        <v>208</v>
      </c>
      <c r="D58" s="146"/>
      <c r="E58" s="147"/>
      <c r="F58" s="130">
        <f>TRUNC(SUM(F56:F57),2)</f>
        <v>0</v>
      </c>
    </row>
    <row r="59" spans="2:6" x14ac:dyDescent="0.25">
      <c r="B59" s="226" t="s">
        <v>50</v>
      </c>
      <c r="C59" s="148" t="s">
        <v>49</v>
      </c>
      <c r="D59" s="217"/>
      <c r="E59" s="139">
        <f>VLOOKUP($B$20,Apoio!$A:$C,3,FALSE)</f>
        <v>21</v>
      </c>
      <c r="F59" s="131">
        <f>TRUNC(D59*E59,2)</f>
        <v>0</v>
      </c>
    </row>
    <row r="60" spans="2:6" ht="36" thickBot="1" x14ac:dyDescent="0.3">
      <c r="B60" s="230" t="s">
        <v>48</v>
      </c>
      <c r="C60" s="244" t="s">
        <v>233</v>
      </c>
      <c r="D60" s="142" t="s">
        <v>7</v>
      </c>
      <c r="E60" s="216"/>
      <c r="F60" s="143">
        <f>-TRUNC(F59*E60,2)</f>
        <v>0</v>
      </c>
    </row>
    <row r="61" spans="2:6" ht="13.5" thickBot="1" x14ac:dyDescent="0.3">
      <c r="B61" s="144" t="s">
        <v>20</v>
      </c>
      <c r="C61" s="145" t="s">
        <v>47</v>
      </c>
      <c r="D61" s="146"/>
      <c r="E61" s="147"/>
      <c r="F61" s="130">
        <f>TRUNC(SUM(F59:F60),2)</f>
        <v>0</v>
      </c>
    </row>
    <row r="62" spans="2:6" x14ac:dyDescent="0.25">
      <c r="B62" s="226" t="s">
        <v>19</v>
      </c>
      <c r="C62" s="148" t="s">
        <v>42</v>
      </c>
      <c r="D62" s="217"/>
      <c r="E62" s="149">
        <f>VLOOKUP($B$20,Apoio!$A:$C,3,FALSE)</f>
        <v>21</v>
      </c>
      <c r="F62" s="131">
        <f>TRUNC(D62*E62,2)</f>
        <v>0</v>
      </c>
    </row>
    <row r="63" spans="2:6" x14ac:dyDescent="0.25">
      <c r="B63" s="228" t="s">
        <v>18</v>
      </c>
      <c r="C63" s="150" t="s">
        <v>46</v>
      </c>
      <c r="D63" s="227" t="s">
        <v>7</v>
      </c>
      <c r="E63" s="151" t="s">
        <v>61</v>
      </c>
      <c r="F63" s="219"/>
    </row>
    <row r="64" spans="2:6" x14ac:dyDescent="0.25">
      <c r="B64" s="228" t="s">
        <v>17</v>
      </c>
      <c r="C64" s="150" t="s">
        <v>45</v>
      </c>
      <c r="D64" s="227" t="s">
        <v>7</v>
      </c>
      <c r="E64" s="151" t="s">
        <v>61</v>
      </c>
      <c r="F64" s="219"/>
    </row>
    <row r="65" spans="2:6" x14ac:dyDescent="0.25">
      <c r="B65" s="228" t="s">
        <v>16</v>
      </c>
      <c r="C65" s="150" t="s">
        <v>44</v>
      </c>
      <c r="D65" s="227" t="s">
        <v>7</v>
      </c>
      <c r="E65" s="151" t="s">
        <v>61</v>
      </c>
      <c r="F65" s="274"/>
    </row>
    <row r="66" spans="2:6" x14ac:dyDescent="0.25">
      <c r="B66" s="228" t="s">
        <v>15</v>
      </c>
      <c r="C66" s="150" t="s">
        <v>43</v>
      </c>
      <c r="D66" s="227" t="s">
        <v>7</v>
      </c>
      <c r="E66" s="152" t="s">
        <v>61</v>
      </c>
      <c r="F66" s="220"/>
    </row>
    <row r="67" spans="2:6" x14ac:dyDescent="0.25">
      <c r="B67" s="382" t="s">
        <v>35</v>
      </c>
      <c r="C67" s="153" t="s">
        <v>150</v>
      </c>
      <c r="D67" s="384" t="s">
        <v>7</v>
      </c>
      <c r="E67" s="386" t="s">
        <v>61</v>
      </c>
      <c r="F67" s="388"/>
    </row>
    <row r="68" spans="2:6" ht="13.5" thickBot="1" x14ac:dyDescent="0.3">
      <c r="B68" s="383"/>
      <c r="C68" s="218" t="s">
        <v>308</v>
      </c>
      <c r="D68" s="385"/>
      <c r="E68" s="387"/>
      <c r="F68" s="389"/>
    </row>
    <row r="69" spans="2:6" ht="15.75" thickBot="1" x14ac:dyDescent="0.3">
      <c r="B69" s="133" t="s">
        <v>156</v>
      </c>
      <c r="C69" s="134"/>
      <c r="D69" s="135"/>
      <c r="E69" s="136"/>
      <c r="F69" s="137">
        <f>TRUNC(SUM(F58,F61:F68),2)</f>
        <v>0</v>
      </c>
    </row>
    <row r="72" spans="2:6" ht="16.5" thickBot="1" x14ac:dyDescent="0.3">
      <c r="B72" s="114" t="s">
        <v>279</v>
      </c>
    </row>
    <row r="73" spans="2:6" ht="23.25" thickBot="1" x14ac:dyDescent="0.3">
      <c r="B73" s="234">
        <v>3</v>
      </c>
      <c r="C73" s="297" t="s">
        <v>41</v>
      </c>
      <c r="D73" s="154"/>
      <c r="E73" s="117" t="s">
        <v>40</v>
      </c>
      <c r="F73" s="118" t="s">
        <v>125</v>
      </c>
    </row>
    <row r="74" spans="2:6" s="304" customFormat="1" x14ac:dyDescent="0.25">
      <c r="B74" s="119" t="s">
        <v>1</v>
      </c>
      <c r="C74" s="338" t="s">
        <v>280</v>
      </c>
      <c r="D74" s="339"/>
      <c r="E74" s="340" t="s">
        <v>145</v>
      </c>
      <c r="F74" s="140">
        <f>Insumos!J26</f>
        <v>0</v>
      </c>
    </row>
    <row r="75" spans="2:6" s="304" customFormat="1" ht="13.5" thickBot="1" x14ac:dyDescent="0.3">
      <c r="B75" s="334" t="s">
        <v>20</v>
      </c>
      <c r="C75" s="331" t="s">
        <v>261</v>
      </c>
      <c r="D75" s="332"/>
      <c r="E75" s="155" t="s">
        <v>281</v>
      </c>
      <c r="F75" s="333">
        <f>Insumos!J35</f>
        <v>4.8899999999999997</v>
      </c>
    </row>
    <row r="76" spans="2:6" ht="15.75" thickBot="1" x14ac:dyDescent="0.3">
      <c r="B76" s="133" t="s">
        <v>155</v>
      </c>
      <c r="C76" s="134"/>
      <c r="D76" s="156"/>
      <c r="E76" s="156"/>
      <c r="F76" s="157">
        <f>TRUNC(SUM(F74:F75),2)</f>
        <v>4.8899999999999997</v>
      </c>
    </row>
    <row r="77" spans="2:6" x14ac:dyDescent="0.25">
      <c r="B77" s="158"/>
    </row>
    <row r="78" spans="2:6" x14ac:dyDescent="0.25">
      <c r="B78" s="158"/>
    </row>
    <row r="79" spans="2:6" ht="15.75" x14ac:dyDescent="0.25">
      <c r="B79" s="114" t="s">
        <v>38</v>
      </c>
    </row>
    <row r="80" spans="2:6" ht="16.5" thickBot="1" x14ac:dyDescent="0.3">
      <c r="B80" s="114" t="s">
        <v>37</v>
      </c>
    </row>
    <row r="81" spans="2:6" ht="23.25" thickBot="1" x14ac:dyDescent="0.3">
      <c r="B81" s="115" t="s">
        <v>12</v>
      </c>
      <c r="C81" s="116" t="s">
        <v>36</v>
      </c>
      <c r="D81" s="117" t="s">
        <v>2</v>
      </c>
      <c r="E81" s="117" t="s">
        <v>126</v>
      </c>
      <c r="F81" s="118" t="s">
        <v>125</v>
      </c>
    </row>
    <row r="82" spans="2:6" x14ac:dyDescent="0.25">
      <c r="B82" s="119" t="s">
        <v>1</v>
      </c>
      <c r="C82" s="250" t="s">
        <v>241</v>
      </c>
      <c r="D82" s="159" t="s">
        <v>151</v>
      </c>
      <c r="E82" s="294">
        <f>IF(Apoio!$E$7=FALSE,20%,0)</f>
        <v>0.2</v>
      </c>
      <c r="F82" s="160">
        <f>TRUNC($F$50*E82,2)</f>
        <v>0</v>
      </c>
    </row>
    <row r="83" spans="2:6" x14ac:dyDescent="0.25">
      <c r="B83" s="228" t="s">
        <v>20</v>
      </c>
      <c r="C83" s="123" t="s">
        <v>240</v>
      </c>
      <c r="D83" s="161" t="str">
        <f>D82</f>
        <v>Módulo 1</v>
      </c>
      <c r="E83" s="88">
        <v>1.4999999999999999E-2</v>
      </c>
      <c r="F83" s="162">
        <f t="shared" ref="F83:F89" si="0">TRUNC($F$50*E83,2)</f>
        <v>0</v>
      </c>
    </row>
    <row r="84" spans="2:6" x14ac:dyDescent="0.25">
      <c r="B84" s="228" t="s">
        <v>19</v>
      </c>
      <c r="C84" s="123" t="s">
        <v>242</v>
      </c>
      <c r="D84" s="125" t="str">
        <f t="shared" ref="D84:D89" si="1">D83</f>
        <v>Módulo 1</v>
      </c>
      <c r="E84" s="88">
        <v>0.01</v>
      </c>
      <c r="F84" s="162">
        <f t="shared" si="0"/>
        <v>0</v>
      </c>
    </row>
    <row r="85" spans="2:6" x14ac:dyDescent="0.25">
      <c r="B85" s="228" t="s">
        <v>18</v>
      </c>
      <c r="C85" s="123" t="s">
        <v>243</v>
      </c>
      <c r="D85" s="125" t="str">
        <f t="shared" si="1"/>
        <v>Módulo 1</v>
      </c>
      <c r="E85" s="88">
        <v>2E-3</v>
      </c>
      <c r="F85" s="162">
        <f t="shared" si="0"/>
        <v>0</v>
      </c>
    </row>
    <row r="86" spans="2:6" x14ac:dyDescent="0.25">
      <c r="B86" s="228" t="s">
        <v>17</v>
      </c>
      <c r="C86" s="123" t="s">
        <v>244</v>
      </c>
      <c r="D86" s="125" t="str">
        <f t="shared" si="1"/>
        <v>Módulo 1</v>
      </c>
      <c r="E86" s="88">
        <v>2.5000000000000001E-2</v>
      </c>
      <c r="F86" s="162">
        <f t="shared" si="0"/>
        <v>0</v>
      </c>
    </row>
    <row r="87" spans="2:6" x14ac:dyDescent="0.25">
      <c r="B87" s="228" t="s">
        <v>16</v>
      </c>
      <c r="C87" s="123" t="s">
        <v>245</v>
      </c>
      <c r="D87" s="125" t="str">
        <f t="shared" si="1"/>
        <v>Módulo 1</v>
      </c>
      <c r="E87" s="88">
        <v>0.08</v>
      </c>
      <c r="F87" s="162">
        <f t="shared" si="0"/>
        <v>0</v>
      </c>
    </row>
    <row r="88" spans="2:6" x14ac:dyDescent="0.25">
      <c r="B88" s="228" t="s">
        <v>15</v>
      </c>
      <c r="C88" s="123" t="s">
        <v>146</v>
      </c>
      <c r="D88" s="125" t="str">
        <f t="shared" si="1"/>
        <v>Módulo 1</v>
      </c>
      <c r="E88" s="232"/>
      <c r="F88" s="162">
        <f t="shared" si="0"/>
        <v>0</v>
      </c>
    </row>
    <row r="89" spans="2:6" ht="13.5" thickBot="1" x14ac:dyDescent="0.3">
      <c r="B89" s="229" t="s">
        <v>35</v>
      </c>
      <c r="C89" s="132" t="s">
        <v>246</v>
      </c>
      <c r="D89" s="155" t="str">
        <f t="shared" si="1"/>
        <v>Módulo 1</v>
      </c>
      <c r="E89" s="87">
        <v>6.0000000000000001E-3</v>
      </c>
      <c r="F89" s="163">
        <f t="shared" si="0"/>
        <v>0</v>
      </c>
    </row>
    <row r="90" spans="2:6" ht="15.75" thickBot="1" x14ac:dyDescent="0.3">
      <c r="B90" s="133" t="s">
        <v>158</v>
      </c>
      <c r="C90" s="134"/>
      <c r="D90" s="156"/>
      <c r="E90" s="164">
        <f>SUM(E82:E89)</f>
        <v>0.33800000000000008</v>
      </c>
      <c r="F90" s="165">
        <f>TRUNC(SUM(F82:F89),2)</f>
        <v>0</v>
      </c>
    </row>
    <row r="91" spans="2:6" x14ac:dyDescent="0.25">
      <c r="B91" s="158"/>
    </row>
    <row r="92" spans="2:6" x14ac:dyDescent="0.25">
      <c r="B92" s="158"/>
    </row>
    <row r="93" spans="2:6" ht="16.5" thickBot="1" x14ac:dyDescent="0.3">
      <c r="B93" s="114" t="s">
        <v>34</v>
      </c>
    </row>
    <row r="94" spans="2:6" ht="23.25" thickBot="1" x14ac:dyDescent="0.3">
      <c r="B94" s="115" t="s">
        <v>11</v>
      </c>
      <c r="C94" s="116" t="s">
        <v>33</v>
      </c>
      <c r="D94" s="117" t="s">
        <v>2</v>
      </c>
      <c r="E94" s="117" t="s">
        <v>126</v>
      </c>
      <c r="F94" s="118" t="s">
        <v>125</v>
      </c>
    </row>
    <row r="95" spans="2:6" x14ac:dyDescent="0.25">
      <c r="B95" s="119" t="s">
        <v>1</v>
      </c>
      <c r="C95" s="120" t="s">
        <v>32</v>
      </c>
      <c r="D95" s="166" t="s">
        <v>151</v>
      </c>
      <c r="E95" s="90">
        <v>8.3299999999999999E-2</v>
      </c>
      <c r="F95" s="167">
        <f>TRUNC($F$50*E95,2)</f>
        <v>0</v>
      </c>
    </row>
    <row r="96" spans="2:6" ht="13.5" thickBot="1" x14ac:dyDescent="0.3">
      <c r="B96" s="229" t="s">
        <v>20</v>
      </c>
      <c r="C96" s="132" t="s">
        <v>31</v>
      </c>
      <c r="D96" s="168" t="str">
        <f>D95</f>
        <v>Módulo 1</v>
      </c>
      <c r="E96" s="87">
        <v>2.7799999999999998E-2</v>
      </c>
      <c r="F96" s="163">
        <f>TRUNC($F$50*E96,2)</f>
        <v>0</v>
      </c>
    </row>
    <row r="97" spans="2:6" ht="13.5" thickBot="1" x14ac:dyDescent="0.3">
      <c r="B97" s="127" t="s">
        <v>160</v>
      </c>
      <c r="C97" s="128"/>
      <c r="D97" s="129"/>
      <c r="E97" s="129"/>
      <c r="F97" s="130">
        <f>TRUNC(SUM(F95:F96),2)</f>
        <v>0</v>
      </c>
    </row>
    <row r="98" spans="2:6" ht="13.5" thickBot="1" x14ac:dyDescent="0.3">
      <c r="B98" s="169" t="s">
        <v>19</v>
      </c>
      <c r="C98" s="170" t="s">
        <v>14</v>
      </c>
      <c r="D98" s="168" t="s">
        <v>160</v>
      </c>
      <c r="E98" s="171">
        <f>$E$90</f>
        <v>0.33800000000000008</v>
      </c>
      <c r="F98" s="172">
        <f>TRUNC(F97*E98,2)</f>
        <v>0</v>
      </c>
    </row>
    <row r="99" spans="2:6" ht="15.75" thickBot="1" x14ac:dyDescent="0.3">
      <c r="B99" s="133" t="s">
        <v>159</v>
      </c>
      <c r="C99" s="134"/>
      <c r="D99" s="135"/>
      <c r="E99" s="136"/>
      <c r="F99" s="137">
        <f>TRUNC(SUM(F97:F98),2)</f>
        <v>0</v>
      </c>
    </row>
    <row r="102" spans="2:6" ht="16.5" thickBot="1" x14ac:dyDescent="0.3">
      <c r="B102" s="114" t="s">
        <v>30</v>
      </c>
    </row>
    <row r="103" spans="2:6" ht="23.25" thickBot="1" x14ac:dyDescent="0.3">
      <c r="B103" s="115" t="s">
        <v>10</v>
      </c>
      <c r="C103" s="116" t="s">
        <v>29</v>
      </c>
      <c r="D103" s="117" t="s">
        <v>2</v>
      </c>
      <c r="E103" s="117" t="s">
        <v>126</v>
      </c>
      <c r="F103" s="118" t="s">
        <v>125</v>
      </c>
    </row>
    <row r="104" spans="2:6" ht="13.5" thickBot="1" x14ac:dyDescent="0.3">
      <c r="B104" s="119" t="s">
        <v>1</v>
      </c>
      <c r="C104" s="120" t="s">
        <v>247</v>
      </c>
      <c r="D104" s="166" t="s">
        <v>151</v>
      </c>
      <c r="E104" s="90">
        <f>ROUND((120/365*36.31%*4.75%),4)</f>
        <v>5.7000000000000002E-3</v>
      </c>
      <c r="F104" s="167">
        <f>TRUNC($F$50*E104,2)</f>
        <v>0</v>
      </c>
    </row>
    <row r="105" spans="2:6" ht="13.5" thickBot="1" x14ac:dyDescent="0.3">
      <c r="B105" s="127" t="s">
        <v>161</v>
      </c>
      <c r="C105" s="128"/>
      <c r="D105" s="129"/>
      <c r="E105" s="129"/>
      <c r="F105" s="130">
        <f>TRUNC(F104,2)</f>
        <v>0</v>
      </c>
    </row>
    <row r="106" spans="2:6" ht="13.5" thickBot="1" x14ac:dyDescent="0.3">
      <c r="B106" s="169" t="s">
        <v>20</v>
      </c>
      <c r="C106" s="170" t="s">
        <v>14</v>
      </c>
      <c r="D106" s="168" t="s">
        <v>161</v>
      </c>
      <c r="E106" s="171">
        <f>$E$90</f>
        <v>0.33800000000000008</v>
      </c>
      <c r="F106" s="172">
        <f>TRUNC(F105*E106,2)</f>
        <v>0</v>
      </c>
    </row>
    <row r="107" spans="2:6" ht="15.75" thickBot="1" x14ac:dyDescent="0.3">
      <c r="B107" s="133" t="s">
        <v>162</v>
      </c>
      <c r="C107" s="134"/>
      <c r="D107" s="135"/>
      <c r="E107" s="136"/>
      <c r="F107" s="137">
        <f>TRUNC(SUM(F105:F106),2)</f>
        <v>0</v>
      </c>
    </row>
    <row r="110" spans="2:6" ht="16.5" thickBot="1" x14ac:dyDescent="0.3">
      <c r="B110" s="114" t="s">
        <v>28</v>
      </c>
    </row>
    <row r="111" spans="2:6" ht="23.25" thickBot="1" x14ac:dyDescent="0.3">
      <c r="B111" s="115" t="s">
        <v>9</v>
      </c>
      <c r="C111" s="116" t="s">
        <v>27</v>
      </c>
      <c r="D111" s="117" t="s">
        <v>2</v>
      </c>
      <c r="E111" s="117" t="s">
        <v>126</v>
      </c>
      <c r="F111" s="118" t="s">
        <v>125</v>
      </c>
    </row>
    <row r="112" spans="2:6" x14ac:dyDescent="0.25">
      <c r="B112" s="315" t="s">
        <v>1</v>
      </c>
      <c r="C112" s="316" t="s">
        <v>248</v>
      </c>
      <c r="D112" s="317" t="s">
        <v>151</v>
      </c>
      <c r="E112" s="318">
        <v>4.1999999999999997E-3</v>
      </c>
      <c r="F112" s="319">
        <f>TRUNC($F$50*E112,2)</f>
        <v>0</v>
      </c>
    </row>
    <row r="113" spans="2:6" x14ac:dyDescent="0.25">
      <c r="B113" s="320" t="s">
        <v>20</v>
      </c>
      <c r="C113" s="321" t="s">
        <v>26</v>
      </c>
      <c r="D113" s="322" t="s">
        <v>163</v>
      </c>
      <c r="E113" s="323">
        <f>$E$87</f>
        <v>0.08</v>
      </c>
      <c r="F113" s="324">
        <f>TRUNC($F$112*E113,2)</f>
        <v>0</v>
      </c>
    </row>
    <row r="114" spans="2:6" ht="13.5" thickBot="1" x14ac:dyDescent="0.3">
      <c r="B114" s="325" t="s">
        <v>19</v>
      </c>
      <c r="C114" s="326" t="s">
        <v>250</v>
      </c>
      <c r="D114" s="322" t="s">
        <v>151</v>
      </c>
      <c r="E114" s="323">
        <f>$E$87*(40%+10%)*5%</f>
        <v>2E-3</v>
      </c>
      <c r="F114" s="324">
        <f>TRUNC($F$50*E114,2)</f>
        <v>0</v>
      </c>
    </row>
    <row r="115" spans="2:6" ht="13.5" thickBot="1" x14ac:dyDescent="0.3">
      <c r="B115" s="127" t="s">
        <v>164</v>
      </c>
      <c r="C115" s="128"/>
      <c r="D115" s="129"/>
      <c r="E115" s="129"/>
      <c r="F115" s="130">
        <f>TRUNC(SUM(F112:F114),2)</f>
        <v>0</v>
      </c>
    </row>
    <row r="116" spans="2:6" x14ac:dyDescent="0.25">
      <c r="B116" s="315" t="s">
        <v>18</v>
      </c>
      <c r="C116" s="316" t="s">
        <v>249</v>
      </c>
      <c r="D116" s="317" t="s">
        <v>151</v>
      </c>
      <c r="E116" s="318">
        <v>3.8999999999999998E-3</v>
      </c>
      <c r="F116" s="319">
        <f>TRUNC($F$50*E116,2)</f>
        <v>0</v>
      </c>
    </row>
    <row r="117" spans="2:6" x14ac:dyDescent="0.25">
      <c r="B117" s="320" t="s">
        <v>17</v>
      </c>
      <c r="C117" s="321" t="s">
        <v>25</v>
      </c>
      <c r="D117" s="322" t="s">
        <v>166</v>
      </c>
      <c r="E117" s="323">
        <f>E$90</f>
        <v>0.33800000000000008</v>
      </c>
      <c r="F117" s="324">
        <f>TRUNC($F$116*E117,2)</f>
        <v>0</v>
      </c>
    </row>
    <row r="118" spans="2:6" ht="13.5" thickBot="1" x14ac:dyDescent="0.3">
      <c r="B118" s="325" t="s">
        <v>16</v>
      </c>
      <c r="C118" s="326" t="s">
        <v>24</v>
      </c>
      <c r="D118" s="322" t="s">
        <v>151</v>
      </c>
      <c r="E118" s="323">
        <f>$E$87*(40%+10%)</f>
        <v>0.04</v>
      </c>
      <c r="F118" s="324">
        <f>TRUNC($F$50*E118,2)</f>
        <v>0</v>
      </c>
    </row>
    <row r="119" spans="2:6" ht="13.5" thickBot="1" x14ac:dyDescent="0.3">
      <c r="B119" s="127" t="s">
        <v>165</v>
      </c>
      <c r="C119" s="128"/>
      <c r="D119" s="129"/>
      <c r="E119" s="129"/>
      <c r="F119" s="130">
        <f>TRUNC(SUM(F116:F118),2)</f>
        <v>0</v>
      </c>
    </row>
    <row r="120" spans="2:6" ht="15.75" thickBot="1" x14ac:dyDescent="0.3">
      <c r="B120" s="133" t="s">
        <v>167</v>
      </c>
      <c r="C120" s="134"/>
      <c r="D120" s="135"/>
      <c r="E120" s="136"/>
      <c r="F120" s="137">
        <f>TRUNC(SUM(F115,F119),2)</f>
        <v>0</v>
      </c>
    </row>
    <row r="123" spans="2:6" ht="16.5" thickBot="1" x14ac:dyDescent="0.3">
      <c r="B123" s="114" t="s">
        <v>23</v>
      </c>
    </row>
    <row r="124" spans="2:6" ht="23.25" thickBot="1" x14ac:dyDescent="0.3">
      <c r="B124" s="115" t="s">
        <v>8</v>
      </c>
      <c r="C124" s="116" t="s">
        <v>22</v>
      </c>
      <c r="D124" s="117" t="s">
        <v>2</v>
      </c>
      <c r="E124" s="117" t="s">
        <v>126</v>
      </c>
      <c r="F124" s="118" t="s">
        <v>125</v>
      </c>
    </row>
    <row r="125" spans="2:6" x14ac:dyDescent="0.25">
      <c r="B125" s="119" t="s">
        <v>1</v>
      </c>
      <c r="C125" s="120" t="s">
        <v>21</v>
      </c>
      <c r="D125" s="166" t="s">
        <v>151</v>
      </c>
      <c r="E125" s="90">
        <v>8.3299999999999999E-2</v>
      </c>
      <c r="F125" s="167">
        <f t="shared" ref="F125:F130" si="2">TRUNC($F$50*E125,2)</f>
        <v>0</v>
      </c>
    </row>
    <row r="126" spans="2:6" x14ac:dyDescent="0.25">
      <c r="B126" s="228" t="s">
        <v>20</v>
      </c>
      <c r="C126" s="123" t="s">
        <v>251</v>
      </c>
      <c r="D126" s="161" t="s">
        <v>151</v>
      </c>
      <c r="E126" s="88">
        <v>1.66E-2</v>
      </c>
      <c r="F126" s="162">
        <f t="shared" si="2"/>
        <v>0</v>
      </c>
    </row>
    <row r="127" spans="2:6" x14ac:dyDescent="0.25">
      <c r="B127" s="228" t="s">
        <v>19</v>
      </c>
      <c r="C127" s="123" t="s">
        <v>252</v>
      </c>
      <c r="D127" s="161" t="s">
        <v>151</v>
      </c>
      <c r="E127" s="88">
        <v>2.0000000000000001E-4</v>
      </c>
      <c r="F127" s="162">
        <f t="shared" si="2"/>
        <v>0</v>
      </c>
    </row>
    <row r="128" spans="2:6" x14ac:dyDescent="0.25">
      <c r="B128" s="228" t="s">
        <v>18</v>
      </c>
      <c r="C128" s="123" t="s">
        <v>253</v>
      </c>
      <c r="D128" s="161" t="s">
        <v>151</v>
      </c>
      <c r="E128" s="88">
        <v>2.8E-3</v>
      </c>
      <c r="F128" s="162">
        <f t="shared" si="2"/>
        <v>0</v>
      </c>
    </row>
    <row r="129" spans="2:6" x14ac:dyDescent="0.25">
      <c r="B129" s="228" t="s">
        <v>17</v>
      </c>
      <c r="C129" s="123" t="s">
        <v>254</v>
      </c>
      <c r="D129" s="161" t="s">
        <v>151</v>
      </c>
      <c r="E129" s="88">
        <v>2.9999999999999997E-4</v>
      </c>
      <c r="F129" s="162">
        <f t="shared" si="2"/>
        <v>0</v>
      </c>
    </row>
    <row r="130" spans="2:6" x14ac:dyDescent="0.25">
      <c r="B130" s="382" t="s">
        <v>16</v>
      </c>
      <c r="C130" s="126" t="s">
        <v>150</v>
      </c>
      <c r="D130" s="390" t="s">
        <v>151</v>
      </c>
      <c r="E130" s="392"/>
      <c r="F130" s="394">
        <f t="shared" si="2"/>
        <v>0</v>
      </c>
    </row>
    <row r="131" spans="2:6" ht="13.5" thickBot="1" x14ac:dyDescent="0.3">
      <c r="B131" s="383"/>
      <c r="C131" s="214"/>
      <c r="D131" s="391"/>
      <c r="E131" s="393"/>
      <c r="F131" s="395"/>
    </row>
    <row r="132" spans="2:6" ht="13.5" thickBot="1" x14ac:dyDescent="0.3">
      <c r="B132" s="127" t="s">
        <v>168</v>
      </c>
      <c r="C132" s="128"/>
      <c r="D132" s="129"/>
      <c r="E132" s="129"/>
      <c r="F132" s="130">
        <f>TRUNC(SUM(F125:F131),2)</f>
        <v>0</v>
      </c>
    </row>
    <row r="133" spans="2:6" ht="13.5" thickBot="1" x14ac:dyDescent="0.3">
      <c r="B133" s="169" t="s">
        <v>15</v>
      </c>
      <c r="C133" s="170" t="s">
        <v>14</v>
      </c>
      <c r="D133" s="168" t="s">
        <v>168</v>
      </c>
      <c r="E133" s="171">
        <f>E$90</f>
        <v>0.33800000000000008</v>
      </c>
      <c r="F133" s="172">
        <f>TRUNC(F132*E133,2)</f>
        <v>0</v>
      </c>
    </row>
    <row r="134" spans="2:6" ht="15.75" thickBot="1" x14ac:dyDescent="0.3">
      <c r="B134" s="133" t="s">
        <v>169</v>
      </c>
      <c r="C134" s="134"/>
      <c r="D134" s="135"/>
      <c r="E134" s="136"/>
      <c r="F134" s="137">
        <f>TRUNC(SUM(F132:F133),2)</f>
        <v>0</v>
      </c>
    </row>
    <row r="137" spans="2:6" ht="16.5" thickBot="1" x14ac:dyDescent="0.3">
      <c r="B137" s="114" t="s">
        <v>189</v>
      </c>
    </row>
    <row r="138" spans="2:6" ht="23.25" thickBot="1" x14ac:dyDescent="0.3">
      <c r="B138" s="115">
        <v>4</v>
      </c>
      <c r="C138" s="116" t="s">
        <v>13</v>
      </c>
      <c r="D138" s="117" t="s">
        <v>2</v>
      </c>
      <c r="E138" s="117" t="s">
        <v>126</v>
      </c>
      <c r="F138" s="118" t="s">
        <v>125</v>
      </c>
    </row>
    <row r="139" spans="2:6" x14ac:dyDescent="0.25">
      <c r="B139" s="119" t="s">
        <v>12</v>
      </c>
      <c r="C139" s="120" t="s">
        <v>178</v>
      </c>
      <c r="D139" s="159" t="s">
        <v>7</v>
      </c>
      <c r="E139" s="89" t="s">
        <v>7</v>
      </c>
      <c r="F139" s="160">
        <f>TRUNC(F90,2)</f>
        <v>0</v>
      </c>
    </row>
    <row r="140" spans="2:6" x14ac:dyDescent="0.25">
      <c r="B140" s="228" t="s">
        <v>11</v>
      </c>
      <c r="C140" s="123" t="s">
        <v>179</v>
      </c>
      <c r="D140" s="161" t="s">
        <v>7</v>
      </c>
      <c r="E140" s="88" t="s">
        <v>7</v>
      </c>
      <c r="F140" s="162">
        <f>TRUNC(F99,2)</f>
        <v>0</v>
      </c>
    </row>
    <row r="141" spans="2:6" x14ac:dyDescent="0.25">
      <c r="B141" s="228" t="s">
        <v>10</v>
      </c>
      <c r="C141" s="123" t="s">
        <v>180</v>
      </c>
      <c r="D141" s="161" t="s">
        <v>7</v>
      </c>
      <c r="E141" s="88" t="s">
        <v>7</v>
      </c>
      <c r="F141" s="162">
        <f>TRUNC(F107,2)</f>
        <v>0</v>
      </c>
    </row>
    <row r="142" spans="2:6" x14ac:dyDescent="0.25">
      <c r="B142" s="228" t="s">
        <v>9</v>
      </c>
      <c r="C142" s="123" t="s">
        <v>181</v>
      </c>
      <c r="D142" s="161" t="s">
        <v>7</v>
      </c>
      <c r="E142" s="88" t="s">
        <v>7</v>
      </c>
      <c r="F142" s="162">
        <f>TRUNC(F120,2)</f>
        <v>0</v>
      </c>
    </row>
    <row r="143" spans="2:6" x14ac:dyDescent="0.25">
      <c r="B143" s="228" t="s">
        <v>8</v>
      </c>
      <c r="C143" s="123" t="s">
        <v>182</v>
      </c>
      <c r="D143" s="161" t="s">
        <v>7</v>
      </c>
      <c r="E143" s="88" t="s">
        <v>7</v>
      </c>
      <c r="F143" s="162">
        <f>TRUNC(F134,2)</f>
        <v>0</v>
      </c>
    </row>
    <row r="144" spans="2:6" x14ac:dyDescent="0.25">
      <c r="B144" s="396" t="s">
        <v>6</v>
      </c>
      <c r="C144" s="126" t="s">
        <v>150</v>
      </c>
      <c r="D144" s="384" t="s">
        <v>151</v>
      </c>
      <c r="E144" s="398"/>
      <c r="F144" s="400">
        <f>TRUNC($F$50*E144,2)</f>
        <v>0</v>
      </c>
    </row>
    <row r="145" spans="2:6" ht="13.5" thickBot="1" x14ac:dyDescent="0.3">
      <c r="B145" s="397"/>
      <c r="C145" s="214"/>
      <c r="D145" s="385"/>
      <c r="E145" s="399"/>
      <c r="F145" s="401"/>
    </row>
    <row r="146" spans="2:6" ht="15.75" thickBot="1" x14ac:dyDescent="0.3">
      <c r="B146" s="133" t="s">
        <v>170</v>
      </c>
      <c r="C146" s="134"/>
      <c r="D146" s="135"/>
      <c r="E146" s="136"/>
      <c r="F146" s="137">
        <f>TRUNC(SUM(F139:F145),2)</f>
        <v>0</v>
      </c>
    </row>
    <row r="149" spans="2:6" ht="16.5" thickBot="1" x14ac:dyDescent="0.3">
      <c r="B149" s="114" t="s">
        <v>4</v>
      </c>
    </row>
    <row r="150" spans="2:6" ht="23.25" thickBot="1" x14ac:dyDescent="0.3">
      <c r="B150" s="115">
        <v>5</v>
      </c>
      <c r="C150" s="116" t="s">
        <v>3</v>
      </c>
      <c r="D150" s="117" t="s">
        <v>2</v>
      </c>
      <c r="E150" s="117" t="s">
        <v>126</v>
      </c>
      <c r="F150" s="118" t="s">
        <v>125</v>
      </c>
    </row>
    <row r="151" spans="2:6" x14ac:dyDescent="0.25">
      <c r="B151" s="119" t="s">
        <v>1</v>
      </c>
      <c r="C151" s="120" t="s">
        <v>171</v>
      </c>
      <c r="D151" s="159" t="s">
        <v>7</v>
      </c>
      <c r="E151" s="89" t="s">
        <v>7</v>
      </c>
      <c r="F151" s="160">
        <f>TRUNC(SUM(F50,F69,F76,F146),2)</f>
        <v>4.8899999999999997</v>
      </c>
    </row>
    <row r="152" spans="2:6" ht="13.5" thickBot="1" x14ac:dyDescent="0.3">
      <c r="B152" s="228" t="s">
        <v>20</v>
      </c>
      <c r="C152" s="123" t="s">
        <v>0</v>
      </c>
      <c r="D152" s="161" t="s">
        <v>172</v>
      </c>
      <c r="E152" s="232"/>
      <c r="F152" s="162">
        <f>TRUNC(F151*E152,2)</f>
        <v>0</v>
      </c>
    </row>
    <row r="153" spans="2:6" ht="13.5" thickBot="1" x14ac:dyDescent="0.3">
      <c r="B153" s="127" t="s">
        <v>173</v>
      </c>
      <c r="C153" s="128"/>
      <c r="D153" s="129"/>
      <c r="E153" s="129"/>
      <c r="F153" s="130">
        <f>TRUNC(SUM(F151:F152),2)</f>
        <v>4.8899999999999997</v>
      </c>
    </row>
    <row r="154" spans="2:6" ht="13.5" thickBot="1" x14ac:dyDescent="0.3">
      <c r="B154" s="169" t="s">
        <v>19</v>
      </c>
      <c r="C154" s="170" t="s">
        <v>174</v>
      </c>
      <c r="D154" s="168" t="s">
        <v>173</v>
      </c>
      <c r="E154" s="221"/>
      <c r="F154" s="172">
        <f>TRUNC(F153*E154,2)</f>
        <v>0</v>
      </c>
    </row>
    <row r="155" spans="2:6" ht="13.5" thickBot="1" x14ac:dyDescent="0.3">
      <c r="B155" s="127" t="s">
        <v>175</v>
      </c>
      <c r="C155" s="128"/>
      <c r="D155" s="129"/>
      <c r="E155" s="129"/>
      <c r="F155" s="130">
        <f>TRUNC(SUM(F153:F154),2)</f>
        <v>4.8899999999999997</v>
      </c>
    </row>
    <row r="156" spans="2:6" ht="24.75" thickBot="1" x14ac:dyDescent="0.3">
      <c r="B156" s="169" t="s">
        <v>18</v>
      </c>
      <c r="C156" s="174" t="s">
        <v>209</v>
      </c>
      <c r="D156" s="175" t="str">
        <f>'Dados Proponente'!$G$26</f>
        <v>Faturamento</v>
      </c>
      <c r="E156" s="171">
        <f>'Dados Proponente'!$I$31</f>
        <v>0.05</v>
      </c>
      <c r="F156" s="172">
        <f>IF(D156="Folha de Pagamento",TRUNC(F50*E156,2),TRUNC(F155/(1-E156)*E156,2))</f>
        <v>0.25</v>
      </c>
    </row>
    <row r="157" spans="2:6" ht="15.75" thickBot="1" x14ac:dyDescent="0.3">
      <c r="B157" s="133" t="s">
        <v>176</v>
      </c>
      <c r="C157" s="134"/>
      <c r="D157" s="135"/>
      <c r="E157" s="136"/>
      <c r="F157" s="137">
        <f>TRUNC(SUM(F152,F154,F156),2)</f>
        <v>0.25</v>
      </c>
    </row>
    <row r="160" spans="2:6" ht="16.5" thickBot="1" x14ac:dyDescent="0.3">
      <c r="B160" s="114" t="s">
        <v>177</v>
      </c>
    </row>
    <row r="161" spans="2:6" ht="23.25" thickBot="1" x14ac:dyDescent="0.3">
      <c r="B161" s="115"/>
      <c r="C161" s="176" t="s">
        <v>13</v>
      </c>
      <c r="D161" s="177"/>
      <c r="E161" s="178"/>
      <c r="F161" s="118" t="s">
        <v>125</v>
      </c>
    </row>
    <row r="162" spans="2:6" x14ac:dyDescent="0.25">
      <c r="B162" s="119" t="s">
        <v>1</v>
      </c>
      <c r="C162" s="138" t="str">
        <f>B31</f>
        <v>Módulo 1: COMPOSIÇÃO DA REMUNERAÇÃO</v>
      </c>
      <c r="D162" s="179"/>
      <c r="E162" s="180"/>
      <c r="F162" s="167">
        <f>TRUNC(F50,2)</f>
        <v>0</v>
      </c>
    </row>
    <row r="163" spans="2:6" x14ac:dyDescent="0.25">
      <c r="B163" s="228" t="s">
        <v>20</v>
      </c>
      <c r="C163" s="150" t="str">
        <f>B53</f>
        <v>Módulo 2: BENEFÍCIOS MENSAIS E DIÁRIOS</v>
      </c>
      <c r="D163" s="181"/>
      <c r="E163" s="182"/>
      <c r="F163" s="162">
        <f>TRUNC(F69,2)</f>
        <v>0</v>
      </c>
    </row>
    <row r="164" spans="2:6" x14ac:dyDescent="0.25">
      <c r="B164" s="228" t="s">
        <v>19</v>
      </c>
      <c r="C164" s="150" t="str">
        <f>B72</f>
        <v xml:space="preserve">Módulo 3: INSUMOS </v>
      </c>
      <c r="D164" s="181"/>
      <c r="E164" s="182"/>
      <c r="F164" s="162">
        <f>TRUNC(F76,2)</f>
        <v>4.8899999999999997</v>
      </c>
    </row>
    <row r="165" spans="2:6" ht="13.5" thickBot="1" x14ac:dyDescent="0.3">
      <c r="B165" s="228" t="s">
        <v>18</v>
      </c>
      <c r="C165" s="150" t="str">
        <f>B79</f>
        <v>Módulo 4: ENCARGOS SOCIAIS E TRABALHISTAS</v>
      </c>
      <c r="D165" s="181"/>
      <c r="E165" s="182"/>
      <c r="F165" s="162">
        <f>TRUNC(F146,2)</f>
        <v>0</v>
      </c>
    </row>
    <row r="166" spans="2:6" ht="13.5" thickBot="1" x14ac:dyDescent="0.3">
      <c r="B166" s="127" t="s">
        <v>183</v>
      </c>
      <c r="C166" s="128"/>
      <c r="D166" s="129"/>
      <c r="E166" s="129"/>
      <c r="F166" s="130">
        <f>TRUNC(SUM(F162:F165),2)</f>
        <v>4.8899999999999997</v>
      </c>
    </row>
    <row r="167" spans="2:6" ht="13.5" thickBot="1" x14ac:dyDescent="0.3">
      <c r="B167" s="169" t="s">
        <v>17</v>
      </c>
      <c r="C167" s="183" t="str">
        <f>B149</f>
        <v>Módulo 5: CUSTOS INDIRETOS, TRIBUTOS E LUCRO</v>
      </c>
      <c r="D167" s="184"/>
      <c r="E167" s="185"/>
      <c r="F167" s="172">
        <f>TRUNC(F157,2)</f>
        <v>0.25</v>
      </c>
    </row>
    <row r="168" spans="2:6" ht="15.75" thickBot="1" x14ac:dyDescent="0.3">
      <c r="B168" s="133" t="s">
        <v>184</v>
      </c>
      <c r="C168" s="134"/>
      <c r="D168" s="135"/>
      <c r="E168" s="136"/>
      <c r="F168" s="137">
        <f>TRUNC(SUM(F166:F167),2)</f>
        <v>5.14</v>
      </c>
    </row>
    <row r="171" spans="2:6" ht="15.75" x14ac:dyDescent="0.25">
      <c r="B171" s="114" t="s">
        <v>256</v>
      </c>
    </row>
    <row r="172" spans="2:6" x14ac:dyDescent="0.25">
      <c r="B172" s="402" t="s">
        <v>257</v>
      </c>
      <c r="C172" s="403"/>
      <c r="D172" s="403"/>
      <c r="E172" s="403"/>
      <c r="F172" s="403"/>
    </row>
    <row r="173" spans="2:6" ht="13.5" thickBot="1" x14ac:dyDescent="0.3">
      <c r="B173" s="404"/>
      <c r="C173" s="404"/>
      <c r="D173" s="404"/>
      <c r="E173" s="404"/>
      <c r="F173" s="404"/>
    </row>
    <row r="174" spans="2:6" ht="23.25" thickBot="1" x14ac:dyDescent="0.3">
      <c r="B174" s="186" t="s">
        <v>65</v>
      </c>
      <c r="C174" s="187" t="s">
        <v>185</v>
      </c>
      <c r="D174" s="188" t="s">
        <v>2</v>
      </c>
      <c r="E174" s="188" t="s">
        <v>126</v>
      </c>
      <c r="F174" s="189" t="s">
        <v>125</v>
      </c>
    </row>
    <row r="175" spans="2:6" x14ac:dyDescent="0.25">
      <c r="B175" s="190" t="s">
        <v>1</v>
      </c>
      <c r="C175" s="191" t="s">
        <v>32</v>
      </c>
      <c r="D175" s="192" t="s">
        <v>151</v>
      </c>
      <c r="E175" s="90">
        <f>$E$95</f>
        <v>8.3299999999999999E-2</v>
      </c>
      <c r="F175" s="167">
        <f>TRUNC($F$50*E175,2)</f>
        <v>0</v>
      </c>
    </row>
    <row r="176" spans="2:6" x14ac:dyDescent="0.25">
      <c r="B176" s="193" t="s">
        <v>20</v>
      </c>
      <c r="C176" s="194" t="s">
        <v>21</v>
      </c>
      <c r="D176" s="173" t="s">
        <v>151</v>
      </c>
      <c r="E176" s="88">
        <f>$E$125</f>
        <v>8.3299999999999999E-2</v>
      </c>
      <c r="F176" s="162">
        <f>TRUNC($F$50*E176,2)</f>
        <v>0</v>
      </c>
    </row>
    <row r="177" spans="2:7" ht="13.5" thickBot="1" x14ac:dyDescent="0.3">
      <c r="B177" s="193" t="s">
        <v>19</v>
      </c>
      <c r="C177" s="194" t="s">
        <v>31</v>
      </c>
      <c r="D177" s="173" t="str">
        <f>D175</f>
        <v>Módulo 1</v>
      </c>
      <c r="E177" s="88">
        <f>$E$96</f>
        <v>2.7799999999999998E-2</v>
      </c>
      <c r="F177" s="162">
        <f>TRUNC($F$50*E177,2)</f>
        <v>0</v>
      </c>
    </row>
    <row r="178" spans="2:7" ht="13.5" thickBot="1" x14ac:dyDescent="0.3">
      <c r="B178" s="195" t="s">
        <v>186</v>
      </c>
      <c r="C178" s="196"/>
      <c r="D178" s="197"/>
      <c r="E178" s="197"/>
      <c r="F178" s="198">
        <f>TRUNC(SUM(F175:F177),2)</f>
        <v>0</v>
      </c>
    </row>
    <row r="179" spans="2:7" x14ac:dyDescent="0.25">
      <c r="B179" s="190" t="s">
        <v>18</v>
      </c>
      <c r="C179" s="191" t="s">
        <v>14</v>
      </c>
      <c r="D179" s="199" t="s">
        <v>186</v>
      </c>
      <c r="E179" s="89">
        <f>$E$90</f>
        <v>0.33800000000000008</v>
      </c>
      <c r="F179" s="200">
        <f>TRUNC(F178*E179,2)</f>
        <v>0</v>
      </c>
    </row>
    <row r="180" spans="2:7" ht="13.5" thickBot="1" x14ac:dyDescent="0.3">
      <c r="B180" s="201" t="s">
        <v>17</v>
      </c>
      <c r="C180" s="202" t="s">
        <v>285</v>
      </c>
      <c r="D180" s="203" t="s">
        <v>151</v>
      </c>
      <c r="E180" s="87">
        <f>$E$118</f>
        <v>0.04</v>
      </c>
      <c r="F180" s="163">
        <f>TRUNC($F$50*E180,2)</f>
        <v>0</v>
      </c>
    </row>
    <row r="181" spans="2:7" ht="13.5" thickBot="1" x14ac:dyDescent="0.3">
      <c r="B181" s="195" t="s">
        <v>187</v>
      </c>
      <c r="C181" s="196"/>
      <c r="D181" s="197"/>
      <c r="E181" s="197"/>
      <c r="F181" s="198">
        <f>TRUNC(SUM(F178:F180),2)</f>
        <v>0</v>
      </c>
    </row>
    <row r="182" spans="2:7" ht="13.5" thickBot="1" x14ac:dyDescent="0.3">
      <c r="B182" s="204" t="s">
        <v>16</v>
      </c>
      <c r="C182" s="299" t="s">
        <v>263</v>
      </c>
      <c r="D182" s="298"/>
      <c r="E182" s="205"/>
      <c r="F182" s="172"/>
    </row>
    <row r="183" spans="2:7" ht="15.75" thickBot="1" x14ac:dyDescent="0.3">
      <c r="B183" s="206" t="s">
        <v>188</v>
      </c>
      <c r="C183" s="207"/>
      <c r="D183" s="208"/>
      <c r="E183" s="209"/>
      <c r="F183" s="210">
        <f>TRUNC(SUM(F181:F182),2)</f>
        <v>0</v>
      </c>
    </row>
    <row r="185" spans="2:7" x14ac:dyDescent="0.25">
      <c r="B185" s="381" t="s">
        <v>239</v>
      </c>
      <c r="C185" s="381"/>
      <c r="D185" s="381"/>
      <c r="E185" s="381"/>
      <c r="F185" s="381"/>
    </row>
    <row r="186" spans="2:7" s="222" customFormat="1" x14ac:dyDescent="0.2"/>
    <row r="187" spans="2:7" x14ac:dyDescent="0.25">
      <c r="B187" s="224" t="s">
        <v>7</v>
      </c>
      <c r="C187" s="225" t="s">
        <v>222</v>
      </c>
      <c r="D187" s="223"/>
      <c r="E187" s="223"/>
      <c r="F187" s="223"/>
      <c r="G187" s="223"/>
    </row>
  </sheetData>
  <mergeCells count="25">
    <mergeCell ref="B39:B40"/>
    <mergeCell ref="D39:D40"/>
    <mergeCell ref="E39:E40"/>
    <mergeCell ref="F39:F40"/>
    <mergeCell ref="E13:F13"/>
    <mergeCell ref="D22:F22"/>
    <mergeCell ref="D26:F26"/>
    <mergeCell ref="D28:F28"/>
    <mergeCell ref="D24:F24"/>
    <mergeCell ref="D23:F23"/>
    <mergeCell ref="D25:F25"/>
    <mergeCell ref="B185:F185"/>
    <mergeCell ref="B67:B68"/>
    <mergeCell ref="D67:D68"/>
    <mergeCell ref="E67:E68"/>
    <mergeCell ref="F67:F68"/>
    <mergeCell ref="B130:B131"/>
    <mergeCell ref="D130:D131"/>
    <mergeCell ref="E130:E131"/>
    <mergeCell ref="F130:F131"/>
    <mergeCell ref="B144:B145"/>
    <mergeCell ref="D144:D145"/>
    <mergeCell ref="E144:E145"/>
    <mergeCell ref="F144:F145"/>
    <mergeCell ref="B172:F173"/>
  </mergeCells>
  <dataValidations xWindow="696" yWindow="463" count="11">
    <dataValidation type="decimal" operator="greaterThan" allowBlank="1" showInputMessage="1" showErrorMessage="1" errorTitle="Alíquota:" error="Digite apenas a alíquota, com NO MÁXIMO duas casas decimais._x000a_(Ex.: para uma alíquota de 1,23%, digite &quot;1,23&quot;)" promptTitle="Alíquota:" prompt="Digite apenas a alíquota, com NO MÁXIMO duas casas decimais._x000a_(Ex.: para uma alíquota de 1,23%, digite &quot;1,23&quot;)" sqref="E154 E88 E130:E131 E144:E145 E152 E57 E43:E44 E34:E38 E47:E48 E60">
      <formula1>0</formula1>
    </dataValidation>
    <dataValidation type="decimal" operator="greaterThanOrEqual" allowBlank="1" showInputMessage="1" showErrorMessage="1" errorTitle="Salário Normativo:" error="Deve ser igual ou superior ao salário mínimo, salário normativo, ou, se houver, ao piso salarial definido no edital de licitação." promptTitle="Salário Normativo:" prompt="Deve ser igual ou superior ao salário mínimo, salário normativo, ou, se houver, ao piso salarial definido no edital de licitação._x000a_Digite apenas o valor, com NO MÁXIMO duas casas decimais._x000a_(Ex.: para um valor de R$ 1.234,56, digite &quot;1234,56&quot;)" sqref="F33">
      <formula1>MAX($B$28,D28,)</formula1>
    </dataValidation>
    <dataValidation type="decimal" operator="greaterThan" allowBlank="1" showInputMessage="1" showErrorMessage="1" errorTitle="Quantidade de Horas Mensais:" error="Digite a quantidade de horas extras habituais a serem realizadas em um mês com 30 dias. Utilize NO MÁXIMO duas casas decimais._x000a_(Ex.: para uma quantidade de 110 h/mês, digite &quot;110&quot;)" promptTitle="Quantidade de Horas Mensais:" prompt="Digite a quantidade de horas extras habituais a serem realizadas em um mês com 30 dias. Utilize NO MÁXIMO duas casas decimais._x000a_(Ex.: para uma quantidade de 110 h/mês, digite &quot;110&quot;)" sqref="D47">
      <formula1>0</formula1>
    </dataValidation>
    <dataValidation type="decimal" operator="greaterThan" allowBlank="1" showInputMessage="1" showErrorMessage="1" errorTitle="Quantidade de Horas Mensais:" error="Digite a quantidade de horas em adicional noturno a serem realizadas em um mês com 30 dias._x000a_(Ex.: para uma quantidade de 110 h/mês, digite &quot;110&quot;)" promptTitle="Quantidade de Horas Mensais:" prompt="Digite a quantidade de horas em adicional noturno a serem realizadas em um mês com 30 dias. Utilize NO MÁXIMO duas casas decimais._x000a_(Ex.: para uma quantidade de 110 h/mês, digite &quot;110&quot;)" sqref="D43">
      <formula1>0</formula1>
    </dataValidation>
    <dataValidation type="decimal" operator="greaterThan" allowBlank="1" showInputMessage="1" showErrorMessage="1" errorTitle="Salário Normativo:" error="É o piso salarial fixado em instrumento coletivo de trabalho (CCT, ACT, etc.)._x000a_Digite apenas o valor._x000a_(Ex.: para um salário normativo de R$ 1.234,56, digite &quot;1234,56&quot;)" promptTitle="Salário Normativo:" prompt="É o piso salarial fixado em instrumento coletivo de trabalho (CCT, ACT, etc.)._x000a_Digite apenas o valor._x000a_(Ex.: para um salário normativo de R$ 1.234,56, digite &quot;1234,56&quot;)" sqref="D28:F28">
      <formula1>0</formula1>
    </dataValidation>
    <dataValidation type="date" operator="greaterThan" allowBlank="1" showInputMessage="1" showErrorMessage="1" errorTitle="Data Base:" error="Insira a data no formato &quot;dd/mm/aaaa&quot;._x000a_(Ex.: Para a data de 1º de janeiro de 2012, digite &quot;1/1/2012&quot;)" promptTitle="Data Base:" prompt="Insira a data no formato &quot;dd/mm/aaaa&quot;._x000a_(Ex.: Para a data de 1º de janeiro de 2012, digite &quot;1/1/2012&quot;)" sqref="D26:F26">
      <formula1>40543</formula1>
    </dataValidation>
    <dataValidation allowBlank="1" showInputMessage="1" showErrorMessage="1" promptTitle="Sindicato Profissional:" prompt="Insira a sigla identificadora do sindicato._x000a_(Ex.: Para o Sindicato dos Empregados de Empresas de Asseio, Conservação, Trabalhos Temporários, Prestadora de Serviços e Serviços Terceirizáveis do Distrito Federal, digite &quot;SINDISERVIÇOS/DF&quot;)" sqref="D24:F24"/>
    <dataValidation allowBlank="1" showInputMessage="1" showErrorMessage="1" promptTitle="Sindicato Patronal:" prompt="Insira a sigla identificadora do sindicato._x000a_(Ex.: Para o Sindicato das Empresas de Asseio, Conservação, Trabalhos Temporários e Serviços Terceirizáveis do Distrito Federal, digite &quot;SEAC/DF&quot;)" sqref="D22:F22"/>
    <dataValidation type="decimal" operator="greaterThan" allowBlank="1" showInputMessage="1" showErrorMessage="1" errorTitle="Quantidade de Horas Mensais:" error="Digite a quantidade de horas de intervalo intrajornada a serem pagas com hora extra._x000a_(Ex.: para uma quantidade de 110 h/mês, digite &quot;110&quot;)" promptTitle="Quantidade de Horas Mensais:" prompt="Digite a quantidade de horas de intervalo intrajornada a serem pagas com hora extra. Considere um mês com 30 dias. Utilize NO MÁXIMO duas casas decimais._x000a_(Ex.: para uma quantidade de 110 h/mês, digite &quot;110&quot;)" sqref="D48">
      <formula1>0</formula1>
    </dataValidation>
    <dataValidation type="decimal" operator="greaterThan" allowBlank="1" showInputMessage="1" showErrorMessage="1" errorTitle="Custo Diário:" error="Digite apenas o valor._x000a_(Ex.: para um custo diário de R$ 1.234,56, digite &quot;1234,56&quot;)" promptTitle="Custo Diário:" prompt="Digite apenas o valor, com NO MÁXIMO duas casas decimais._x000a_(Ex.: para um custo diário de R$ 1.234,56, digite &quot;1234,56&quot;)" sqref="D62 D59">
      <formula1>0</formula1>
    </dataValidation>
    <dataValidation type="decimal" operator="greaterThan" allowBlank="1" showInputMessage="1" showErrorMessage="1" errorTitle="Valor:" error="Digite apenas o valor._x000a_(Ex.: para um valor de R$ 1.234,56, digite &quot;1234,56&quot;)" promptTitle="Valor:" prompt="Digite apenas o valor, com NO MÁXIMO duas casas decimais._x000a_(Ex.: para um valor de R$ 1.234,56, digite &quot;1234,56&quot;)" sqref="F47:F48 F43:F44 F63:F68">
      <formula1>0</formula1>
    </dataValidation>
  </dataValidations>
  <printOptions horizontalCentered="1"/>
  <pageMargins left="0.59055118110236227" right="0.59055118110236227" top="0.59055118110236227" bottom="0.59055118110236227" header="0" footer="0.39370078740157483"/>
  <pageSetup paperSize="9" scale="95" fitToWidth="0" fitToHeight="0" orientation="portrait" blackAndWhite="1" r:id="rId1"/>
  <headerFooter>
    <oddFooter>&amp;C&amp;"Arial,Itálico"&amp;10&amp;A</oddFooter>
  </headerFooter>
  <rowBreaks count="3" manualBreakCount="3">
    <brk id="50" min="1" max="5" man="1"/>
    <brk id="99" min="1" max="5" man="1"/>
    <brk id="146" min="1" max="5" man="1"/>
  </rowBreaks>
  <drawing r:id="rId2"/>
  <legacyDrawing r:id="rId3"/>
  <picture r:id="rId4"/>
  <mc:AlternateContent xmlns:mc="http://schemas.openxmlformats.org/markup-compatibility/2006">
    <mc:Choice Requires="x14">
      <controls>
        <mc:AlternateContent xmlns:mc="http://schemas.openxmlformats.org/markup-compatibility/2006">
          <mc:Choice Requires="x14">
            <control shapeId="9217" r:id="rId5" name="Option Button 1">
              <controlPr locked="0" defaultSize="0" autoFill="0" autoLine="0" autoPict="0">
                <anchor moveWithCells="1">
                  <from>
                    <xdr:col>1</xdr:col>
                    <xdr:colOff>19050</xdr:colOff>
                    <xdr:row>20</xdr:row>
                    <xdr:rowOff>142875</xdr:rowOff>
                  </from>
                  <to>
                    <xdr:col>2</xdr:col>
                    <xdr:colOff>47625</xdr:colOff>
                    <xdr:row>22</xdr:row>
                    <xdr:rowOff>28575</xdr:rowOff>
                  </to>
                </anchor>
              </controlPr>
            </control>
          </mc:Choice>
        </mc:AlternateContent>
        <mc:AlternateContent xmlns:mc="http://schemas.openxmlformats.org/markup-compatibility/2006">
          <mc:Choice Requires="x14">
            <control shapeId="9218" r:id="rId6" name="Option Button 2">
              <controlPr locked="0" defaultSize="0" autoFill="0" autoLine="0" autoPict="0">
                <anchor moveWithCells="1">
                  <from>
                    <xdr:col>1</xdr:col>
                    <xdr:colOff>19050</xdr:colOff>
                    <xdr:row>22</xdr:row>
                    <xdr:rowOff>133350</xdr:rowOff>
                  </from>
                  <to>
                    <xdr:col>2</xdr:col>
                    <xdr:colOff>47625</xdr:colOff>
                    <xdr:row>23</xdr:row>
                    <xdr:rowOff>161925</xdr:rowOff>
                  </to>
                </anchor>
              </controlPr>
            </control>
          </mc:Choice>
        </mc:AlternateContent>
        <mc:AlternateContent xmlns:mc="http://schemas.openxmlformats.org/markup-compatibility/2006">
          <mc:Choice Requires="x14">
            <control shapeId="9219" r:id="rId7" name="Option Button 3">
              <controlPr locked="0" defaultSize="0" autoFill="0" autoLine="0" autoPict="0">
                <anchor moveWithCells="1">
                  <from>
                    <xdr:col>1</xdr:col>
                    <xdr:colOff>19050</xdr:colOff>
                    <xdr:row>24</xdr:row>
                    <xdr:rowOff>133350</xdr:rowOff>
                  </from>
                  <to>
                    <xdr:col>2</xdr:col>
                    <xdr:colOff>47625</xdr:colOff>
                    <xdr:row>25</xdr:row>
                    <xdr:rowOff>161925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2:G14"/>
  <sheetViews>
    <sheetView view="pageBreakPreview" zoomScaleNormal="100" zoomScaleSheetLayoutView="100" workbookViewId="0">
      <selection activeCell="C25" sqref="C25"/>
    </sheetView>
  </sheetViews>
  <sheetFormatPr defaultColWidth="9.140625" defaultRowHeight="12.75" x14ac:dyDescent="0.25"/>
  <cols>
    <col min="1" max="1" width="6.42578125" style="6" customWidth="1"/>
    <col min="2" max="2" width="46.5703125" style="6" customWidth="1"/>
    <col min="3" max="3" width="14.5703125" style="6" customWidth="1"/>
    <col min="4" max="4" width="11" style="6" bestFit="1" customWidth="1"/>
    <col min="5" max="5" width="15.42578125" style="6" customWidth="1"/>
    <col min="6" max="6" width="9.85546875" style="6" bestFit="1" customWidth="1"/>
    <col min="7" max="7" width="21.5703125" style="6" customWidth="1"/>
    <col min="8" max="8" width="6.42578125" style="6" customWidth="1"/>
    <col min="9" max="16384" width="9.140625" style="6"/>
  </cols>
  <sheetData>
    <row r="2" spans="2:7" ht="18" x14ac:dyDescent="0.25">
      <c r="B2" s="25" t="s">
        <v>264</v>
      </c>
    </row>
    <row r="5" spans="2:7" ht="16.5" thickBot="1" x14ac:dyDescent="0.3">
      <c r="B5" s="5" t="s">
        <v>286</v>
      </c>
    </row>
    <row r="6" spans="2:7" ht="45.75" thickBot="1" x14ac:dyDescent="0.3">
      <c r="B6" s="53" t="s">
        <v>190</v>
      </c>
      <c r="C6" s="54" t="s">
        <v>191</v>
      </c>
      <c r="D6" s="54" t="s">
        <v>195</v>
      </c>
      <c r="E6" s="54" t="s">
        <v>192</v>
      </c>
      <c r="F6" s="54" t="s">
        <v>193</v>
      </c>
      <c r="G6" s="56" t="s">
        <v>194</v>
      </c>
    </row>
    <row r="7" spans="2:7" ht="26.25" thickBot="1" x14ac:dyDescent="0.3">
      <c r="B7" s="70" t="str">
        <f>CONCATENATE('Dados Contratação'!C20," - ",'Dados Contratação'!D20," - ",'Dados Contratação'!E20,"")</f>
        <v>Auxiliar de biblioteca - 30 horas semanais - Diurno</v>
      </c>
      <c r="C7" s="71">
        <f>'Aux. biblioteca'!$F168</f>
        <v>5.14</v>
      </c>
      <c r="D7" s="9">
        <f>'Dados Contratação'!H20</f>
        <v>1</v>
      </c>
      <c r="E7" s="71">
        <f>C7*D7</f>
        <v>5.14</v>
      </c>
      <c r="F7" s="9">
        <f>'Dados Contratação'!G20</f>
        <v>6</v>
      </c>
      <c r="G7" s="72">
        <f>E7*F7</f>
        <v>30.839999999999996</v>
      </c>
    </row>
    <row r="8" spans="2:7" ht="15.75" thickBot="1" x14ac:dyDescent="0.3">
      <c r="B8" s="58" t="s">
        <v>196</v>
      </c>
      <c r="C8" s="68"/>
      <c r="D8" s="68"/>
      <c r="E8" s="68"/>
      <c r="F8" s="68"/>
      <c r="G8" s="73">
        <f>SUM(G7:G7)</f>
        <v>30.839999999999996</v>
      </c>
    </row>
    <row r="10" spans="2:7" ht="16.5" thickBot="1" x14ac:dyDescent="0.3">
      <c r="B10" s="5" t="s">
        <v>265</v>
      </c>
    </row>
    <row r="11" spans="2:7" ht="13.5" thickBot="1" x14ac:dyDescent="0.3">
      <c r="B11" s="309" t="s">
        <v>185</v>
      </c>
      <c r="C11" s="310"/>
      <c r="D11" s="310"/>
      <c r="E11" s="310"/>
      <c r="F11" s="311"/>
      <c r="G11" s="56" t="s">
        <v>211</v>
      </c>
    </row>
    <row r="12" spans="2:7" x14ac:dyDescent="0.25">
      <c r="B12" s="74" t="s">
        <v>287</v>
      </c>
      <c r="C12" s="75"/>
      <c r="D12" s="76"/>
      <c r="E12" s="75"/>
      <c r="F12" s="77"/>
      <c r="G12" s="69">
        <f>G8</f>
        <v>30.839999999999996</v>
      </c>
    </row>
    <row r="13" spans="2:7" ht="13.5" thickBot="1" x14ac:dyDescent="0.3">
      <c r="B13" s="78" t="s">
        <v>198</v>
      </c>
      <c r="C13" s="79"/>
      <c r="D13" s="80"/>
      <c r="E13" s="79"/>
      <c r="F13" s="81"/>
      <c r="G13" s="82" t="str">
        <f>LEFT('Dados Contratação'!D8,3) &amp; " meses"</f>
        <v>12  meses</v>
      </c>
    </row>
    <row r="14" spans="2:7" ht="15.75" thickBot="1" x14ac:dyDescent="0.3">
      <c r="B14" s="58" t="s">
        <v>199</v>
      </c>
      <c r="C14" s="68"/>
      <c r="D14" s="68"/>
      <c r="E14" s="68"/>
      <c r="F14" s="68"/>
      <c r="G14" s="73">
        <f>TRUNC(G12*LEFT(G13,2),2)</f>
        <v>370.08</v>
      </c>
    </row>
  </sheetData>
  <printOptions horizontalCentered="1"/>
  <pageMargins left="0.31496062992125984" right="0.43307086614173229" top="0.59055118110236227" bottom="0.59055118110236227" header="0" footer="0"/>
  <pageSetup paperSize="9" scale="80" fitToHeight="9" orientation="portrait" blackAndWhite="1" r:id="rId1"/>
  <pictur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Apoio</vt:lpstr>
      <vt:lpstr>AVISO</vt:lpstr>
      <vt:lpstr>Dados Contratação</vt:lpstr>
      <vt:lpstr>Dados Proponente</vt:lpstr>
      <vt:lpstr>Insumos</vt:lpstr>
      <vt:lpstr>Aux. biblioteca</vt:lpstr>
      <vt:lpstr>Valor Global</vt:lpstr>
      <vt:lpstr>'Aux. biblioteca'!Area_de_impressao</vt:lpstr>
      <vt:lpstr>AVISO!Area_de_impressao</vt:lpstr>
      <vt:lpstr>'Dados Contratação'!Area_de_impressao</vt:lpstr>
      <vt:lpstr>'Dados Proponente'!Area_de_impressao</vt:lpstr>
      <vt:lpstr>Insumos!Area_de_impressao</vt:lpstr>
      <vt:lpstr>'Valor Global'!Area_de_impressao</vt:lpstr>
      <vt:lpstr>'Aux. biblioteca'!Titulos_de_impressao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dc:creator>
  <cp:lastModifiedBy>TST</cp:lastModifiedBy>
  <cp:lastPrinted>2016-05-11T18:05:15Z</cp:lastPrinted>
  <dcterms:created xsi:type="dcterms:W3CDTF">2011-08-17T17:03:58Z</dcterms:created>
  <dcterms:modified xsi:type="dcterms:W3CDTF">2016-06-16T15:55:26Z</dcterms:modified>
</cp:coreProperties>
</file>