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650" yWindow="390" windowWidth="10755" windowHeight="9690" tabRatio="650" firstSheet="1" activeTab="4"/>
  </bookViews>
  <sheets>
    <sheet name="Apoio" sheetId="2" state="hidden" r:id="rId1"/>
    <sheet name="AVISO" sheetId="12" r:id="rId2"/>
    <sheet name="Dados Contratação" sheetId="3" r:id="rId3"/>
    <sheet name="Dados Proponente" sheetId="5" r:id="rId4"/>
    <sheet name="Insumos" sheetId="17" r:id="rId5"/>
    <sheet name="Técnico em Secretariado" sheetId="14" r:id="rId6"/>
    <sheet name="Aviso Prévio Trab" sheetId="18" r:id="rId7"/>
    <sheet name="Valor Total" sheetId="10" r:id="rId8"/>
  </sheets>
  <externalReferences>
    <externalReference r:id="rId9"/>
  </externalReferences>
  <definedNames>
    <definedName name="_xlnm.Print_Area" localSheetId="1">AVISO!$B$2:$F$21</definedName>
    <definedName name="_xlnm.Print_Area" localSheetId="6">'Aviso Prévio Trab'!$B$2:$M$15</definedName>
    <definedName name="_xlnm.Print_Area" localSheetId="2">'Dados Contratação'!$B$2:$I$21</definedName>
    <definedName name="_xlnm.Print_Area" localSheetId="3">'Dados Proponente'!$B$2:$I$39</definedName>
    <definedName name="_xlnm.Print_Area" localSheetId="4">Insumos!$B$2:$J$32</definedName>
    <definedName name="_xlnm.Print_Area" localSheetId="5">'Técnico em Secretariado'!$B$2:$F$172</definedName>
    <definedName name="_xlnm.Print_Area" localSheetId="7">'Valor Total'!$B$2:$G$23</definedName>
    <definedName name="Tipo_de_Joranda_de_Trabalho" localSheetId="4">OFFSET([1]Apoio!$A$1,1,0,COUNTA([1]Apoio!$A$1:$A$65536)-1,1)</definedName>
    <definedName name="Tipo_de_Joranda_de_Trabalho">OFFSET(Apoio!$A$1,1,0,COUNTA(Apoio!$A:$A)-1,1)</definedName>
    <definedName name="_xlnm.Print_Titles" localSheetId="5">'Técnico em Secretariado'!$2:$4</definedName>
  </definedNames>
  <calcPr calcId="145621"/>
</workbook>
</file>

<file path=xl/calcChain.xml><?xml version="1.0" encoding="utf-8"?>
<calcChain xmlns="http://schemas.openxmlformats.org/spreadsheetml/2006/main">
  <c r="E106" i="14" l="1"/>
  <c r="F18" i="17" l="1"/>
  <c r="I18" i="17" s="1"/>
  <c r="J18" i="17" s="1"/>
  <c r="B18" i="17"/>
  <c r="F17" i="17"/>
  <c r="I17" i="17" s="1"/>
  <c r="J17" i="17" s="1"/>
  <c r="B17" i="17"/>
  <c r="B16" i="17"/>
  <c r="B19" i="17"/>
  <c r="B20" i="17"/>
  <c r="B21" i="17"/>
  <c r="B22" i="17"/>
  <c r="E105" i="14" l="1"/>
  <c r="E163" i="14"/>
  <c r="E162" i="14"/>
  <c r="E164" i="14"/>
  <c r="F30" i="14"/>
  <c r="F29" i="14"/>
  <c r="F28" i="14"/>
  <c r="F27" i="14"/>
  <c r="F25" i="14"/>
  <c r="G21" i="3" l="1"/>
  <c r="G15" i="3" s="1"/>
  <c r="F6" i="10" l="1"/>
  <c r="D6" i="10"/>
  <c r="B6" i="10"/>
  <c r="G9" i="18" l="1"/>
  <c r="G8" i="18"/>
  <c r="B8" i="18"/>
  <c r="J8" i="18"/>
  <c r="E167" i="14"/>
  <c r="E74" i="14" l="1"/>
  <c r="F7" i="2"/>
  <c r="F26" i="14" l="1"/>
  <c r="D143" i="14" l="1"/>
  <c r="I29" i="5"/>
  <c r="I32" i="5"/>
  <c r="I33" i="5" l="1"/>
  <c r="E143" i="14" l="1"/>
  <c r="G10" i="18" s="1"/>
  <c r="B30" i="17" l="1"/>
  <c r="G6" i="17"/>
  <c r="B10" i="17" l="1"/>
  <c r="I8" i="17"/>
  <c r="F8" i="17"/>
  <c r="B8" i="17"/>
  <c r="I6" i="17"/>
  <c r="D6" i="17"/>
  <c r="B6" i="17"/>
  <c r="D164" i="14" l="1"/>
  <c r="C154" i="14"/>
  <c r="C152" i="14"/>
  <c r="C151" i="14"/>
  <c r="C150" i="14"/>
  <c r="C149" i="14"/>
  <c r="D88" i="14"/>
  <c r="E82" i="14"/>
  <c r="D75" i="14"/>
  <c r="D76" i="14" s="1"/>
  <c r="D77" i="14" s="1"/>
  <c r="D78" i="14" s="1"/>
  <c r="D79" i="14" s="1"/>
  <c r="D80" i="14" s="1"/>
  <c r="D81" i="14" s="1"/>
  <c r="F40" i="14"/>
  <c r="F36" i="14"/>
  <c r="D35" i="14"/>
  <c r="E90" i="14" l="1"/>
  <c r="E98" i="14"/>
  <c r="E166" i="14"/>
  <c r="E8" i="18"/>
  <c r="F32" i="14"/>
  <c r="D8" i="18" s="1"/>
  <c r="E120" i="14"/>
  <c r="F20" i="3"/>
  <c r="I20" i="3"/>
  <c r="F6" i="2"/>
  <c r="G24" i="17" l="1"/>
  <c r="F20" i="17"/>
  <c r="I20" i="17" s="1"/>
  <c r="J20" i="17" s="1"/>
  <c r="F21" i="17"/>
  <c r="I21" i="17" s="1"/>
  <c r="F19" i="17"/>
  <c r="I19" i="17" s="1"/>
  <c r="F16" i="17"/>
  <c r="F22" i="17"/>
  <c r="I22" i="17" s="1"/>
  <c r="I21" i="3"/>
  <c r="F30" i="17" s="1"/>
  <c r="I30" i="17" s="1"/>
  <c r="L8" i="18"/>
  <c r="F41" i="14"/>
  <c r="E9" i="14"/>
  <c r="B11" i="14"/>
  <c r="F11" i="14"/>
  <c r="B9" i="14"/>
  <c r="D11" i="14"/>
  <c r="F80" i="14" l="1"/>
  <c r="F162" i="14"/>
  <c r="F115" i="14"/>
  <c r="F106" i="14"/>
  <c r="F88" i="14"/>
  <c r="F79" i="14"/>
  <c r="F75" i="14"/>
  <c r="F131" i="14"/>
  <c r="F114" i="14"/>
  <c r="F87" i="14"/>
  <c r="F78" i="14"/>
  <c r="F74" i="14"/>
  <c r="F117" i="14"/>
  <c r="F113" i="14"/>
  <c r="F104" i="14"/>
  <c r="F105" i="14" s="1"/>
  <c r="F81" i="14"/>
  <c r="F77" i="14"/>
  <c r="F163" i="14"/>
  <c r="F116" i="14"/>
  <c r="F112" i="14"/>
  <c r="F96" i="14"/>
  <c r="F97" i="14" s="1"/>
  <c r="F98" i="14" s="1"/>
  <c r="F99" i="14" s="1"/>
  <c r="F128" i="14" s="1"/>
  <c r="F76" i="14"/>
  <c r="F164" i="14"/>
  <c r="F167" i="14"/>
  <c r="I16" i="17"/>
  <c r="J16" i="17" s="1"/>
  <c r="G32" i="17"/>
  <c r="B4" i="14"/>
  <c r="C8" i="18"/>
  <c r="F149" i="14"/>
  <c r="F8" i="18"/>
  <c r="J21" i="17"/>
  <c r="J19" i="17"/>
  <c r="J22" i="17"/>
  <c r="E53" i="14"/>
  <c r="F53" i="14" s="1"/>
  <c r="E50" i="14"/>
  <c r="E47" i="14"/>
  <c r="F47" i="14" s="1"/>
  <c r="F50" i="14" l="1"/>
  <c r="F51" i="14"/>
  <c r="H8" i="18"/>
  <c r="I8" i="18" s="1"/>
  <c r="K8" i="18" s="1"/>
  <c r="M8" i="18" s="1"/>
  <c r="M11" i="18" s="1"/>
  <c r="F20" i="10" s="1"/>
  <c r="F165" i="14"/>
  <c r="F166" i="14" s="1"/>
  <c r="F168" i="14" s="1"/>
  <c r="J23" i="17"/>
  <c r="J24" i="17" s="1"/>
  <c r="F82" i="14"/>
  <c r="F126" i="14" s="1"/>
  <c r="F89" i="14"/>
  <c r="F90" i="14" s="1"/>
  <c r="F91" i="14" s="1"/>
  <c r="F127" i="14" s="1"/>
  <c r="F119" i="14"/>
  <c r="F120" i="14" s="1"/>
  <c r="F121" i="14" s="1"/>
  <c r="F130" i="14" s="1"/>
  <c r="F107" i="14"/>
  <c r="F129" i="14" s="1"/>
  <c r="F48" i="14"/>
  <c r="F49" i="14" s="1"/>
  <c r="I31" i="17"/>
  <c r="J30" i="17"/>
  <c r="J31" i="17" s="1"/>
  <c r="I23" i="17"/>
  <c r="F133" i="14" l="1"/>
  <c r="F152" i="14" s="1"/>
  <c r="J32" i="17"/>
  <c r="F66" i="14"/>
  <c r="F67" i="14" l="1"/>
  <c r="F68" i="14" l="1"/>
  <c r="F151" i="14" l="1"/>
  <c r="F52" i="14"/>
  <c r="F61" i="14" s="1"/>
  <c r="F138" i="14" s="1"/>
  <c r="F139" i="14" l="1"/>
  <c r="F150" i="14"/>
  <c r="F153" i="14" s="1"/>
  <c r="F140" i="14" l="1"/>
  <c r="F141" i="14" l="1"/>
  <c r="F142" i="14" s="1"/>
  <c r="F143" i="14" s="1"/>
  <c r="F144" i="14" l="1"/>
  <c r="F154" i="14" s="1"/>
  <c r="F155" i="14" s="1"/>
  <c r="C6" i="10" s="1"/>
  <c r="E6" i="10" s="1"/>
  <c r="G6" i="10" s="1"/>
  <c r="G7" i="10" s="1"/>
  <c r="F12" i="10" s="1"/>
  <c r="F14" i="10" s="1"/>
  <c r="F19" i="10" s="1"/>
  <c r="F21" i="10" s="1"/>
</calcChain>
</file>

<file path=xl/comments1.xml><?xml version="1.0" encoding="utf-8"?>
<comments xmlns="http://schemas.openxmlformats.org/spreadsheetml/2006/main">
  <authors>
    <author>Fabio C. Kreusch</author>
  </authors>
  <commentList>
    <comment ref="D46" authorId="0">
      <text>
        <r>
          <rPr>
            <b/>
            <sz val="8"/>
            <color indexed="81"/>
            <rFont val="Tahoma"/>
            <family val="2"/>
          </rPr>
          <t>Vale-transporte:</t>
        </r>
        <r>
          <rPr>
            <sz val="8"/>
            <color indexed="81"/>
            <rFont val="Tahoma"/>
            <family val="2"/>
          </rPr>
          <t xml:space="preserve">
Orienta-se utilizar o custo do trajeto de ida e volta Cidade-Satélite </t>
        </r>
        <r>
          <rPr>
            <sz val="8"/>
            <color indexed="81"/>
            <rFont val="Wingdings"/>
            <charset val="2"/>
          </rPr>
          <t>à</t>
        </r>
        <r>
          <rPr>
            <sz val="8"/>
            <color indexed="81"/>
            <rFont val="Tahoma"/>
            <family val="2"/>
          </rPr>
          <t xml:space="preserve"> Plano Piloto. Os valores das tarifas podem ser obtidos no endereço eletrônico: </t>
        </r>
        <r>
          <rPr>
            <u/>
            <sz val="8"/>
            <color indexed="81"/>
            <rFont val="Tahoma"/>
            <family val="2"/>
          </rPr>
          <t>http://www.dftrans.df.gov.br/</t>
        </r>
        <r>
          <rPr>
            <sz val="8"/>
            <color indexed="81"/>
            <rFont val="Tahoma"/>
            <family val="2"/>
          </rPr>
          <t>.
Ver anexo V do TR.</t>
        </r>
      </text>
    </comment>
    <comment ref="F73" authorId="0">
      <text>
        <r>
          <rPr>
            <b/>
            <sz val="8"/>
            <color indexed="81"/>
            <rFont val="Tahoma"/>
            <family val="2"/>
          </rPr>
          <t>INSS Patronal:</t>
        </r>
        <r>
          <rPr>
            <sz val="8"/>
            <color indexed="81"/>
            <rFont val="Tahoma"/>
            <family val="2"/>
          </rPr>
          <t xml:space="preserve">
Conforme art. 22, inciso I, da Lei nº 8.212/91.
</t>
        </r>
        <r>
          <rPr>
            <b/>
            <sz val="8"/>
            <color indexed="81"/>
            <rFont val="Tahoma"/>
            <family val="2"/>
          </rPr>
          <t xml:space="preserve">SESI ou SESC:
</t>
        </r>
        <r>
          <rPr>
            <sz val="8"/>
            <color indexed="81"/>
            <rFont val="Tahoma"/>
            <family val="2"/>
          </rPr>
          <t xml:space="preserve">Conforme art. 3º do Decreto-Lei 9.853/46 e art. 30 da Lei 8.036/90.
</t>
        </r>
        <r>
          <rPr>
            <b/>
            <sz val="8"/>
            <color indexed="81"/>
            <rFont val="Tahoma"/>
            <family val="2"/>
          </rPr>
          <t>SENAI ou SENAC:</t>
        </r>
        <r>
          <rPr>
            <sz val="8"/>
            <color indexed="81"/>
            <rFont val="Tahoma"/>
            <family val="2"/>
          </rPr>
          <t xml:space="preserve">
Conforme Decreto-Lei 2.318/86.
</t>
        </r>
        <r>
          <rPr>
            <b/>
            <sz val="8"/>
            <color indexed="81"/>
            <rFont val="Tahoma"/>
            <family val="2"/>
          </rPr>
          <t>INCRA:</t>
        </r>
        <r>
          <rPr>
            <sz val="8"/>
            <color indexed="81"/>
            <rFont val="Tahoma"/>
            <family val="2"/>
          </rPr>
          <t xml:space="preserve">
Conforme art. 1º, inciso I, do Decreto-Lei nº 1.146/70.
</t>
        </r>
        <r>
          <rPr>
            <b/>
            <sz val="8"/>
            <color indexed="81"/>
            <rFont val="Tahoma"/>
            <family val="2"/>
          </rPr>
          <t>Salário educação:</t>
        </r>
        <r>
          <rPr>
            <sz val="8"/>
            <color indexed="81"/>
            <rFont val="Tahoma"/>
            <family val="2"/>
          </rPr>
          <t xml:space="preserve">
Conforme art. 3º, inciso I, do Decreto-Lei nº 87.043/82, art. 15 da Lei 9.424/96 e art. 2º do Decreto 3.142/99.
</t>
        </r>
        <r>
          <rPr>
            <b/>
            <sz val="8"/>
            <color indexed="81"/>
            <rFont val="Tahoma"/>
            <family val="2"/>
          </rPr>
          <t>FGTS:</t>
        </r>
        <r>
          <rPr>
            <sz val="8"/>
            <color indexed="81"/>
            <rFont val="Tahoma"/>
            <family val="2"/>
          </rPr>
          <t xml:space="preserve">
Conforme art. .15 da Lei 8.036/90.
</t>
        </r>
        <r>
          <rPr>
            <b/>
            <sz val="8"/>
            <color indexed="81"/>
            <rFont val="Tahoma"/>
            <family val="2"/>
          </rPr>
          <t>SEBRAE:</t>
        </r>
        <r>
          <rPr>
            <sz val="8"/>
            <color indexed="81"/>
            <rFont val="Tahoma"/>
            <family val="2"/>
          </rPr>
          <t xml:space="preserve">
Conforme art. 8º da Lei 8.029/90.
</t>
        </r>
        <r>
          <rPr>
            <sz val="8"/>
            <color indexed="10"/>
            <rFont val="Tahoma"/>
            <family val="2"/>
          </rPr>
          <t xml:space="preserve">Caso a proponente queira cotar outro valor, deverá substituí-lo no campo </t>
        </r>
        <r>
          <rPr>
            <i/>
            <sz val="8"/>
            <color indexed="10"/>
            <rFont val="Tahoma"/>
            <family val="2"/>
          </rPr>
          <t>Alíquota (%)</t>
        </r>
        <r>
          <rPr>
            <sz val="8"/>
            <color indexed="10"/>
            <rFont val="Tahoma"/>
            <family val="2"/>
          </rPr>
          <t xml:space="preserve"> e anexar a justificativa à sua proposta.</t>
        </r>
      </text>
    </comment>
    <comment ref="F86" authorId="0">
      <text>
        <r>
          <rPr>
            <b/>
            <sz val="8"/>
            <color indexed="81"/>
            <rFont val="Tahoma"/>
            <family val="2"/>
          </rPr>
          <t>13º Salário:</t>
        </r>
        <r>
          <rPr>
            <sz val="8"/>
            <color indexed="81"/>
            <rFont val="Tahoma"/>
            <family val="2"/>
          </rPr>
          <t xml:space="preserve">
Alíquota definida conforme estudos do CNJ que resultaram na Res. CNJ nº 98/2009. (1 remuneração </t>
        </r>
        <r>
          <rPr>
            <sz val="8"/>
            <color indexed="81"/>
            <rFont val="Calibri"/>
            <family val="2"/>
          </rPr>
          <t>÷</t>
        </r>
        <r>
          <rPr>
            <sz val="8"/>
            <color indexed="81"/>
            <rFont val="Tahoma"/>
            <family val="2"/>
          </rPr>
          <t xml:space="preserve"> 12 meses = 1/12 = 0,0833 = 8,33% da remuneração mensal)
</t>
        </r>
        <r>
          <rPr>
            <b/>
            <sz val="8"/>
            <color indexed="81"/>
            <rFont val="Tahoma"/>
            <family val="2"/>
          </rPr>
          <t xml:space="preserve">Adicional de férias:
</t>
        </r>
        <r>
          <rPr>
            <sz val="8"/>
            <color indexed="81"/>
            <rFont val="Tahoma"/>
            <family val="2"/>
          </rPr>
          <t xml:space="preserve">Alíquota definida conforme estudos do CNJ que resultaram na Res. CNJ nº 98/2009. (1/3 remuneração ÷ 12 meses = 1/3/12 = 0,0278 = 2,78% da remuneração mensal)
</t>
        </r>
        <r>
          <rPr>
            <sz val="8"/>
            <color indexed="10"/>
            <rFont val="Tahoma"/>
            <family val="2"/>
          </rPr>
          <t xml:space="preserve">Caso a proponente queira cotar outro valor, deverá substituí-lo no campo </t>
        </r>
        <r>
          <rPr>
            <i/>
            <sz val="8"/>
            <color indexed="10"/>
            <rFont val="Tahoma"/>
            <family val="2"/>
          </rPr>
          <t>Alíquota (%)</t>
        </r>
        <r>
          <rPr>
            <sz val="8"/>
            <color indexed="10"/>
            <rFont val="Tahoma"/>
            <family val="2"/>
          </rPr>
          <t xml:space="preserve"> e anexar a justificativa à sua proposta.</t>
        </r>
      </text>
    </comment>
    <comment ref="F95" authorId="0">
      <text>
        <r>
          <rPr>
            <b/>
            <sz val="8"/>
            <color indexed="81"/>
            <rFont val="Tahoma"/>
            <family val="2"/>
          </rPr>
          <t>Afastamento maternidade:</t>
        </r>
        <r>
          <rPr>
            <sz val="8"/>
            <color indexed="81"/>
            <rFont val="Tahoma"/>
            <family val="2"/>
          </rPr>
          <t xml:space="preserve">
Segundo o art. 392 da CLT a licença-maternidade é de 120 dias. Segundo o Anuário RAIS, elaborado pelo MTE, em 2010 36,31% dos trabalhadores do DF eram mulheres e 4,75% delas gozaram deste benefício. Assim, 120 dias de licença </t>
        </r>
        <r>
          <rPr>
            <sz val="8"/>
            <color indexed="81"/>
            <rFont val="Calibri"/>
            <family val="2"/>
          </rPr>
          <t>÷</t>
        </r>
        <r>
          <rPr>
            <sz val="8"/>
            <color indexed="81"/>
            <rFont val="Tahoma"/>
            <family val="2"/>
          </rPr>
          <t xml:space="preserve"> 365 dias no ano x 36,31% dos trabalhadores x 4,75% de licenças no ano = 120/365*0,3631*0,0475 = 0,0057 = 0,57% da remuneração mensal.
</t>
        </r>
        <r>
          <rPr>
            <sz val="8"/>
            <color indexed="10"/>
            <rFont val="Tahoma"/>
            <family val="2"/>
          </rPr>
          <t xml:space="preserve">Caso a proponente queira cotar outro valor, deverá substituí-lo no campo </t>
        </r>
        <r>
          <rPr>
            <i/>
            <sz val="8"/>
            <color indexed="10"/>
            <rFont val="Tahoma"/>
            <family val="2"/>
          </rPr>
          <t>Alíquota (%)</t>
        </r>
        <r>
          <rPr>
            <sz val="8"/>
            <color indexed="10"/>
            <rFont val="Tahoma"/>
            <family val="2"/>
          </rPr>
          <t xml:space="preserve"> e anexar a justificativa à sua proposta.</t>
        </r>
      </text>
    </comment>
    <comment ref="F103" authorId="0">
      <text>
        <r>
          <rPr>
            <b/>
            <sz val="8"/>
            <color indexed="81"/>
            <rFont val="Tahoma"/>
            <family val="2"/>
          </rPr>
          <t xml:space="preserve">Aviso prévio indenizado:
</t>
        </r>
        <r>
          <rPr>
            <sz val="8"/>
            <color indexed="81"/>
            <rFont val="Tahoma"/>
            <family val="2"/>
          </rPr>
          <t>Alíquota definida conforme estudos do CNJ que resultaram na Res. CNJ nº 98/2009. (1 remuneração ÷ 12 meses x 5% de demissões no ano = 1/12*0,05 = 0,0042 = 0,42% da remuneração mensal)</t>
        </r>
        <r>
          <rPr>
            <b/>
            <sz val="8"/>
            <color indexed="81"/>
            <rFont val="Tahoma"/>
            <family val="2"/>
          </rPr>
          <t xml:space="preserve">
Multa do FGTS por dispensa sem justa causa:
</t>
        </r>
        <r>
          <rPr>
            <sz val="8"/>
            <color indexed="81"/>
            <rFont val="Tahoma"/>
            <family val="2"/>
          </rPr>
          <t>Alíquota definida conforme o seguinte cálculo: (8% de FGTS x 40% de multa x [8,33% de 13º + 11,11% de férias e adicional] = 3,82%)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10"/>
            <rFont val="Tahoma"/>
            <family val="2"/>
          </rPr>
          <t xml:space="preserve">Caso a proponente queira cotar outro valor, deverá substituí-lo no campo </t>
        </r>
        <r>
          <rPr>
            <i/>
            <sz val="8"/>
            <color indexed="10"/>
            <rFont val="Tahoma"/>
            <family val="2"/>
          </rPr>
          <t>Alíquota (%)</t>
        </r>
        <r>
          <rPr>
            <sz val="8"/>
            <color indexed="10"/>
            <rFont val="Tahoma"/>
            <family val="2"/>
          </rPr>
          <t xml:space="preserve"> e anexar a justificativa à sua proposta.</t>
        </r>
      </text>
    </comment>
    <comment ref="F111" authorId="0">
      <text>
        <r>
          <rPr>
            <b/>
            <sz val="8"/>
            <color indexed="81"/>
            <rFont val="Tahoma"/>
            <family val="2"/>
          </rPr>
          <t>Férias:</t>
        </r>
        <r>
          <rPr>
            <sz val="8"/>
            <color indexed="81"/>
            <rFont val="Tahoma"/>
            <family val="2"/>
          </rPr>
          <t xml:space="preserve">
Idem 13º salário.
</t>
        </r>
        <r>
          <rPr>
            <b/>
            <sz val="8"/>
            <color indexed="81"/>
            <rFont val="Tahoma"/>
            <family val="2"/>
          </rPr>
          <t xml:space="preserve">Ausência por doença:
</t>
        </r>
        <r>
          <rPr>
            <sz val="8"/>
            <color indexed="81"/>
            <rFont val="Tahoma"/>
            <family val="2"/>
          </rPr>
          <t xml:space="preserve">Alíquota definida conforme estudos do CNJ que resultaram na Res. CNJ nº 98/2009. (1 remuneração mensal ÷ 30 dias x 5,96 dias de afastamento no ano em média ÷ 12 meses = 0,0166 = 1,66%)
</t>
        </r>
        <r>
          <rPr>
            <b/>
            <sz val="8"/>
            <color indexed="81"/>
            <rFont val="Tahoma"/>
            <family val="2"/>
          </rPr>
          <t>Licença paternidade:</t>
        </r>
        <r>
          <rPr>
            <sz val="8"/>
            <color indexed="81"/>
            <rFont val="Tahoma"/>
            <family val="2"/>
          </rPr>
          <t xml:space="preserve">
Alíquota definida conforme estudos do CNJ que resultaram na Res. CNJ nº 98/2009. (1 remuneração ÷ 30 dias x 5 dias de licença ÷ 12 meses x 1,5% de nascimentos no ano = 0,0002 = 0,02% da remuneração mensal)
</t>
        </r>
        <r>
          <rPr>
            <b/>
            <sz val="8"/>
            <color indexed="81"/>
            <rFont val="Tahoma"/>
            <family val="2"/>
          </rPr>
          <t>Ausências legais:</t>
        </r>
        <r>
          <rPr>
            <sz val="8"/>
            <color indexed="81"/>
            <rFont val="Tahoma"/>
            <family val="2"/>
          </rPr>
          <t xml:space="preserve">
Alíquota definida conforme segundo VIEIRA, A. P.; VIEIRA, H. P.; FURTADO, M. R. ; e FURTADO M. R. R., </t>
        </r>
        <r>
          <rPr>
            <i/>
            <sz val="8"/>
            <color indexed="81"/>
            <rFont val="Tahoma"/>
            <family val="2"/>
          </rPr>
          <t>Gestão de Contratos de Terceirização na Administração Pública: teoria e prática</t>
        </r>
        <r>
          <rPr>
            <sz val="8"/>
            <color indexed="81"/>
            <rFont val="Tahoma"/>
            <family val="2"/>
          </rPr>
          <t xml:space="preserve">, 4ª edição, Belo Horizonte, Fórum, 2010. (1 remuneração ÷ 30 dias x 1 dia de licença no ano em média ÷ 12 meses = 0,0028 = 0,28% da remuneração mensal)
</t>
        </r>
        <r>
          <rPr>
            <b/>
            <sz val="8"/>
            <color indexed="81"/>
            <rFont val="Tahoma"/>
            <family val="2"/>
          </rPr>
          <t>Ausência por acidente de trabalho:</t>
        </r>
        <r>
          <rPr>
            <sz val="8"/>
            <color indexed="81"/>
            <rFont val="Tahoma"/>
            <family val="2"/>
          </rPr>
          <t xml:space="preserve">
Alíquota definida conforme estudos do CNJ que resultaram na Res. CNJ nº 98/2009. (1 remuneração ÷ 30 dias x 15 dias de licença ÷ 12 meses x 0,78% de acidentes no ano = 0,0003 = 0,03% da remuneração mensal)
</t>
        </r>
        <r>
          <rPr>
            <sz val="8"/>
            <color indexed="10"/>
            <rFont val="Tahoma"/>
            <family val="2"/>
          </rPr>
          <t xml:space="preserve">Caso a proponente queira cotar outro valor, deverá substituí-lo no campo </t>
        </r>
        <r>
          <rPr>
            <i/>
            <sz val="8"/>
            <color indexed="10"/>
            <rFont val="Tahoma"/>
            <family val="2"/>
          </rPr>
          <t>Alíquota (%)</t>
        </r>
        <r>
          <rPr>
            <sz val="8"/>
            <color indexed="10"/>
            <rFont val="Tahoma"/>
            <family val="2"/>
          </rPr>
          <t xml:space="preserve"> e anexar a justificativa à sua proposta.</t>
        </r>
      </text>
    </comment>
  </commentList>
</comments>
</file>

<file path=xl/sharedStrings.xml><?xml version="1.0" encoding="utf-8"?>
<sst xmlns="http://schemas.openxmlformats.org/spreadsheetml/2006/main" count="530" uniqueCount="324">
  <si>
    <t>Custos indiretos</t>
  </si>
  <si>
    <t>A</t>
  </si>
  <si>
    <t>Base de Cálculo</t>
  </si>
  <si>
    <t>Custos Indiretos, Tributos e Lucro</t>
  </si>
  <si>
    <t>Módulo 5: CUSTOS INDIRETOS, TRIBUTOS E LUCRO</t>
  </si>
  <si>
    <t>TOTAL</t>
  </si>
  <si>
    <t>4.6</t>
  </si>
  <si>
    <t>n/a</t>
  </si>
  <si>
    <t>4.5</t>
  </si>
  <si>
    <t>4.4</t>
  </si>
  <si>
    <t>4.3</t>
  </si>
  <si>
    <t>4.2</t>
  </si>
  <si>
    <t>4.1</t>
  </si>
  <si>
    <t>Módulo 4 - Encargos Sociais e Trabalhistas</t>
  </si>
  <si>
    <t>Incidência do Submódulo 4.1</t>
  </si>
  <si>
    <t>G</t>
  </si>
  <si>
    <t>F</t>
  </si>
  <si>
    <t>E</t>
  </si>
  <si>
    <t>D</t>
  </si>
  <si>
    <t>C</t>
  </si>
  <si>
    <t>B</t>
  </si>
  <si>
    <t>Férias</t>
  </si>
  <si>
    <t>Composição do Custo de Reposição do Profissional Ausente</t>
  </si>
  <si>
    <t>Submódulo 4.5: CUSTO DE REPOSIÇÃO DO PROFISSIONAL AUSENTE</t>
  </si>
  <si>
    <t>Incidência do FGTS sobre aviso prévio indenizado</t>
  </si>
  <si>
    <t>Provisão</t>
  </si>
  <si>
    <t>Submódulo 4.4: PROVISÃO PARA RESCISÃO</t>
  </si>
  <si>
    <t>Afastamento Maternidade</t>
  </si>
  <si>
    <t>Submódulo 4.3: AFASTAMENTO MATERNIDADE</t>
  </si>
  <si>
    <t>Adicional de férias</t>
  </si>
  <si>
    <t>13º Salário</t>
  </si>
  <si>
    <t>13º Salário e Adicional de Férias</t>
  </si>
  <si>
    <t>Submódulo 4.2: 13º SALÁRIO E ADICIONAL DE FÉRIAS</t>
  </si>
  <si>
    <t>H</t>
  </si>
  <si>
    <t>Encargo Previdenciário e FGTS</t>
  </si>
  <si>
    <t>Submódulo 4.1: ENCARGOS PREVIDENCIÁRIOS E FGTS</t>
  </si>
  <si>
    <t>Módulo 4: ENCARGOS SOCIAIS E TRABALHISTAS</t>
  </si>
  <si>
    <t>Crachá</t>
  </si>
  <si>
    <t>Referência</t>
  </si>
  <si>
    <t>Insumo</t>
  </si>
  <si>
    <t>Módulo 3: INSUMOS DIVERSOS</t>
  </si>
  <si>
    <t>Auxílio café da manhã</t>
  </si>
  <si>
    <t>Auxílio creche</t>
  </si>
  <si>
    <t>Custo mensal com auxílio alimentação</t>
  </si>
  <si>
    <t>B.2</t>
  </si>
  <si>
    <t>Auxílio alimentação</t>
  </si>
  <si>
    <t>B.1</t>
  </si>
  <si>
    <t>Dedução legal de custo com vale-transporte</t>
  </si>
  <si>
    <t>A.2</t>
  </si>
  <si>
    <t>Vale-transporte</t>
  </si>
  <si>
    <t>A.1</t>
  </si>
  <si>
    <t>Custo Diário (R$)</t>
  </si>
  <si>
    <t>Benefício</t>
  </si>
  <si>
    <t>Módulo 2: BENEFÍCIOS MENSAIS E DIÁRIOS</t>
  </si>
  <si>
    <t>I</t>
  </si>
  <si>
    <t>Componente da Remuneração</t>
  </si>
  <si>
    <t>Módulo 1: COMPOSIÇÃO DA REMUNERAÇÃO</t>
  </si>
  <si>
    <t>1 mês</t>
  </si>
  <si>
    <t>J</t>
  </si>
  <si>
    <t>K</t>
  </si>
  <si>
    <t>Nº do Processo Administrativo:</t>
  </si>
  <si>
    <t>Item</t>
  </si>
  <si>
    <t>Posto de Trabalho</t>
  </si>
  <si>
    <t>Tipo de Joranda de Trabalho</t>
  </si>
  <si>
    <t>Período</t>
  </si>
  <si>
    <t>Escala 12x36 horas</t>
  </si>
  <si>
    <t>Jornada de Trabalho Mensal</t>
  </si>
  <si>
    <t>44 horas semanais</t>
  </si>
  <si>
    <t>30 horas semanais</t>
  </si>
  <si>
    <t>36 horas semanais</t>
  </si>
  <si>
    <t>Joranda de Trabalho Mensal</t>
  </si>
  <si>
    <t>40 horas semanais</t>
  </si>
  <si>
    <t>Quantidade de Postos</t>
  </si>
  <si>
    <t>Ocupantes por Posto</t>
  </si>
  <si>
    <t>Quantidade de Profissionais</t>
  </si>
  <si>
    <t>Licitação nº:</t>
  </si>
  <si>
    <t>Data:</t>
  </si>
  <si>
    <t>Horário:</t>
  </si>
  <si>
    <t>Local da Prestação dos Serviços:</t>
  </si>
  <si>
    <t>Brasília/DF</t>
  </si>
  <si>
    <t>12 meses</t>
  </si>
  <si>
    <t>A Vigência é Prorrogável?</t>
  </si>
  <si>
    <t>SIM</t>
  </si>
  <si>
    <t>Vigência da Contratação:</t>
  </si>
  <si>
    <t>Prazo Máximo de Vigência:</t>
  </si>
  <si>
    <t>60 meses</t>
  </si>
  <si>
    <t>Objeto da Contratação:</t>
  </si>
  <si>
    <t>Tipo de Serviço</t>
  </si>
  <si>
    <t>Unidade de Medida:</t>
  </si>
  <si>
    <t>Quantidade a Contratar:</t>
  </si>
  <si>
    <t>Postos de Trabalho</t>
  </si>
  <si>
    <t>Razão Social:</t>
  </si>
  <si>
    <t>Município:</t>
  </si>
  <si>
    <t>UF:</t>
  </si>
  <si>
    <t>CEP:</t>
  </si>
  <si>
    <r>
      <t xml:space="preserve">Endereço da Matriz </t>
    </r>
    <r>
      <rPr>
        <sz val="8"/>
        <color indexed="10"/>
        <rFont val="Arial"/>
        <family val="2"/>
      </rPr>
      <t xml:space="preserve">(digite o endereço no formato </t>
    </r>
    <r>
      <rPr>
        <i/>
        <sz val="8"/>
        <color indexed="10"/>
        <rFont val="Arial"/>
        <family val="2"/>
      </rPr>
      <t>Logradouro, nº, Complemento - Bairro</t>
    </r>
    <r>
      <rPr>
        <sz val="8"/>
        <color indexed="10"/>
        <rFont val="Arial"/>
        <family val="2"/>
      </rPr>
      <t>)</t>
    </r>
    <r>
      <rPr>
        <sz val="8"/>
        <rFont val="Arial"/>
        <family val="2"/>
      </rPr>
      <t>:</t>
    </r>
  </si>
  <si>
    <r>
      <t xml:space="preserve">Endereço do Escritório no Distrito Federal </t>
    </r>
    <r>
      <rPr>
        <sz val="8"/>
        <color indexed="10"/>
        <rFont val="Arial"/>
        <family val="2"/>
      </rPr>
      <t xml:space="preserve">(digite o endereço no formato </t>
    </r>
    <r>
      <rPr>
        <i/>
        <sz val="8"/>
        <color indexed="10"/>
        <rFont val="Arial"/>
        <family val="2"/>
      </rPr>
      <t>Logradouro, nº, Complemento - Bairro</t>
    </r>
    <r>
      <rPr>
        <sz val="8"/>
        <color indexed="10"/>
        <rFont val="Arial"/>
        <family val="2"/>
      </rPr>
      <t>)</t>
    </r>
    <r>
      <rPr>
        <sz val="8"/>
        <rFont val="Arial"/>
        <family val="2"/>
      </rPr>
      <t>:</t>
    </r>
  </si>
  <si>
    <t>DF</t>
  </si>
  <si>
    <t>DDD:</t>
  </si>
  <si>
    <t>E-mail</t>
  </si>
  <si>
    <t>CNPJ:</t>
  </si>
  <si>
    <t>Lucro Real</t>
  </si>
  <si>
    <t>Lucro Presumido</t>
  </si>
  <si>
    <t>Sem Fins Lucrativos</t>
  </si>
  <si>
    <t>Entidade Sem Fins Lucrativos</t>
  </si>
  <si>
    <t>Optante pelo Simples Nacional</t>
  </si>
  <si>
    <r>
      <rPr>
        <b/>
        <i/>
        <u/>
        <sz val="10"/>
        <color indexed="10"/>
        <rFont val="Arial"/>
        <family val="2"/>
      </rPr>
      <t>Obs.</t>
    </r>
    <r>
      <rPr>
        <b/>
        <i/>
        <sz val="10"/>
        <color indexed="10"/>
        <rFont val="Arial"/>
        <family val="2"/>
      </rPr>
      <t>:</t>
    </r>
    <r>
      <rPr>
        <sz val="10"/>
        <color indexed="10"/>
        <rFont val="Arial"/>
        <family val="2"/>
      </rPr>
      <t xml:space="preserve"> As empresas optantes pelo Simples Nacional poderão participar deste pregão e terão direito ao tratamento diferenciado previsto na Lei Complementar nº 123/2006. No entanto, </t>
    </r>
    <r>
      <rPr>
        <b/>
        <u/>
        <sz val="11"/>
        <color indexed="10"/>
        <rFont val="Arial"/>
        <family val="2"/>
      </rPr>
      <t>não poderão apresentar proposta com os benefícios da condição de optante</t>
    </r>
    <r>
      <rPr>
        <sz val="10"/>
        <color indexed="10"/>
        <rFont val="Arial"/>
        <family val="2"/>
      </rPr>
      <t xml:space="preserve"> e, caso venham a ser contratadas, estarão sujeitas à exclusão obrigatória do Simples Nacional, em consequência do que dispõem o art. 17, inciso XII, o art. 30, inciso II, e o art. 31, inciso II, da citada Lei.</t>
    </r>
  </si>
  <si>
    <t>Tributo</t>
  </si>
  <si>
    <t>Alíquota (%)</t>
  </si>
  <si>
    <t>Tributos Federais</t>
  </si>
  <si>
    <t>PIS</t>
  </si>
  <si>
    <t>COFINS</t>
  </si>
  <si>
    <t>ISS (ISSQN)</t>
  </si>
  <si>
    <t>Subtotal Tributos Federais</t>
  </si>
  <si>
    <t>ISS</t>
  </si>
  <si>
    <t>Subtotal Tributos Distritais</t>
  </si>
  <si>
    <t>Especificação</t>
  </si>
  <si>
    <t>Un. de Medida</t>
  </si>
  <si>
    <t>Vida Útil Estimada
(meses)</t>
  </si>
  <si>
    <t>Quadro 1.1 - Discriminação dos Serviços (dados referentes à contratação)</t>
  </si>
  <si>
    <t>Quadro 1.2 - Identificação do Serviço</t>
  </si>
  <si>
    <t>Quadro 1.3 - Detalhamento do Objeto</t>
  </si>
  <si>
    <t>Quantidade de profissionais para rateio dos custos</t>
  </si>
  <si>
    <t>Custo rateado por profissional</t>
  </si>
  <si>
    <t>Un.</t>
  </si>
  <si>
    <t>Discriminação dos Serviços (dados referentes à contratação)</t>
  </si>
  <si>
    <t>Valor
(R$)</t>
  </si>
  <si>
    <t>Alíquota
(%)</t>
  </si>
  <si>
    <t>Data da Proposta:</t>
  </si>
  <si>
    <t>Categoria Profissional:</t>
  </si>
  <si>
    <t>Turno:</t>
  </si>
  <si>
    <t>Jornada Mensal de Trabalho:</t>
  </si>
  <si>
    <t>Quantidade de Profissionais:</t>
  </si>
  <si>
    <t>Instrumento Coletivo de Trabalho:</t>
  </si>
  <si>
    <r>
      <t xml:space="preserve">Sindicato Profissional </t>
    </r>
    <r>
      <rPr>
        <sz val="8"/>
        <color indexed="10"/>
        <rFont val="Arial"/>
        <family val="2"/>
      </rPr>
      <t>(digite apenas a sigla)</t>
    </r>
    <r>
      <rPr>
        <sz val="8"/>
        <color indexed="8"/>
        <rFont val="Arial"/>
        <family val="2"/>
      </rPr>
      <t>:</t>
    </r>
  </si>
  <si>
    <t>Salário Mínimo Vigente:</t>
  </si>
  <si>
    <t>Convenção Coletiva de Trabalho (CCT)</t>
  </si>
  <si>
    <t>Acordo Coletivo de Trabalho (ACT)</t>
  </si>
  <si>
    <t>Sentença Normativa em Dissídio Coletivo</t>
  </si>
  <si>
    <t>Tipo de Jornada de Trabalho:</t>
  </si>
  <si>
    <r>
      <t>Data Base da CCT, ACT ou Dissídio Coletivo</t>
    </r>
    <r>
      <rPr>
        <sz val="8"/>
        <rFont val="Arial"/>
        <family val="2"/>
      </rPr>
      <t>:</t>
    </r>
  </si>
  <si>
    <t>1 - DADOS DA CONTRATAÇÃO</t>
  </si>
  <si>
    <t>2 - DADOS DA PROPONENTE</t>
  </si>
  <si>
    <t>Quadro 2.1 - Dados da Proponente</t>
  </si>
  <si>
    <t>Quadro 2.2 - Regime de Tributação da Proponente</t>
  </si>
  <si>
    <t>Tipo de Serviço:</t>
  </si>
  <si>
    <t>Quadro 3.1</t>
  </si>
  <si>
    <t>Dia Trabalhados no Mês</t>
  </si>
  <si>
    <t>Salário Base</t>
  </si>
  <si>
    <t xml:space="preserve"> Salário Base </t>
  </si>
  <si>
    <r>
      <t xml:space="preserve">Outros </t>
    </r>
    <r>
      <rPr>
        <sz val="10"/>
        <color indexed="10"/>
        <rFont val="Arial"/>
        <family val="2"/>
      </rPr>
      <t>(especificar abaixo)</t>
    </r>
  </si>
  <si>
    <t>Módulo 1</t>
  </si>
  <si>
    <t>Subtotal 1.1: Salário Base + Adicionais</t>
  </si>
  <si>
    <t>Subtotal 1.2: Adicional Noturno</t>
  </si>
  <si>
    <t>Subtotal 1.3: Adicional de hora extra + Intervalo intrajornada</t>
  </si>
  <si>
    <t>TOTAL MÓDULO 3 (Insumos)</t>
  </si>
  <si>
    <t>TOTAL MÓDULO 2 (Benefícios)</t>
  </si>
  <si>
    <t>TOTAL MÓDULO 1 (Remuneração)</t>
  </si>
  <si>
    <t>TOTAL SUBMÓDULO 4.1</t>
  </si>
  <si>
    <t>TOTAL SUBMÓDULO 4.2</t>
  </si>
  <si>
    <t>Subtotal 4.2.1</t>
  </si>
  <si>
    <t>Subtotal 4.3.1</t>
  </si>
  <si>
    <t>TOTAL SUBMÓDULO 4.3</t>
  </si>
  <si>
    <t>Item 4.4-A</t>
  </si>
  <si>
    <t>TOTAL SUBMÓDULO 4.4</t>
  </si>
  <si>
    <t>Subtotal 4.5.1</t>
  </si>
  <si>
    <t>TOTAL SUBMÓDULO 4.5</t>
  </si>
  <si>
    <t>TOTAL MÓDULO 4</t>
  </si>
  <si>
    <t>Somatório dos Módulos 1, 2, 3 e 4</t>
  </si>
  <si>
    <t>Item 5-A</t>
  </si>
  <si>
    <t>Subtotal 5.1</t>
  </si>
  <si>
    <t>Lucro</t>
  </si>
  <si>
    <t>Subtotal 5.2</t>
  </si>
  <si>
    <t>TOTAL MÓDULO 5</t>
  </si>
  <si>
    <t>QUADRO-RESUMO DO CUSTO POR EMPREGADO</t>
  </si>
  <si>
    <t>Submódulo 4.1</t>
  </si>
  <si>
    <t>Submódulo 4.2</t>
  </si>
  <si>
    <t>Submódulo 4.3</t>
  </si>
  <si>
    <t>Submódulo 4.4</t>
  </si>
  <si>
    <t>Submódulo 4.5</t>
  </si>
  <si>
    <t>Subtotal (=A+B+C+D)</t>
  </si>
  <si>
    <t>VALOR TOTAL POR EMPREGADO</t>
  </si>
  <si>
    <t>Descrição</t>
  </si>
  <si>
    <t>Subtotal 1</t>
  </si>
  <si>
    <t>VALOR TOTAL DO CONTINGENCIAMENTO MENSAL</t>
  </si>
  <si>
    <t>Quadro-Resumo do Módulo 4: ENCARGOS SOCIAIS E TRABALHISTAS</t>
  </si>
  <si>
    <t>VALOR MENSAL DOS SERVIÇOS</t>
  </si>
  <si>
    <t>Diurno</t>
  </si>
  <si>
    <t>Número de meses do contrato</t>
  </si>
  <si>
    <t>ATENÇÃO!</t>
  </si>
  <si>
    <t>Este arquivo é apenas uma ferramenta para facilitar a formulação da sua proposta.</t>
  </si>
  <si>
    <t>O Tribunal Superior do Trabalho não se responsabiliza por quaisquer valores e/ou fórmulas de cálculo constantes neste arquivo.</t>
  </si>
  <si>
    <t>INSTRUÇÕES DE PREENCHIMENTO</t>
  </si>
  <si>
    <t>TRIBUNAL SUPERIOR DO TRABALHO</t>
  </si>
  <si>
    <t>É dever da empresa licitante assegurar-se de que os valores e cálculos inseridos em sua proposta estejam corretos.</t>
  </si>
  <si>
    <t>Tributos Distritais</t>
  </si>
  <si>
    <t>Tipo de Jornada de Trabalho</t>
  </si>
  <si>
    <t>Custo mensal com vale-transporte</t>
  </si>
  <si>
    <r>
      <t xml:space="preserve">Tributos
</t>
    </r>
    <r>
      <rPr>
        <sz val="8"/>
        <color indexed="10"/>
        <rFont val="Arial"/>
        <family val="2"/>
      </rPr>
      <t>(Base de cálculo e alíquota transportadas do Quadro 2.2)</t>
    </r>
  </si>
  <si>
    <t>http://www.comprasnet.gov.br/publicacoes/manuais/Manual_preenchimento_planilha_de_custo_-_18-06-2011.pdf</t>
  </si>
  <si>
    <t>Valor Total do Serviço</t>
  </si>
  <si>
    <t>Custo Unitário
(R$)</t>
  </si>
  <si>
    <t>Custo Anual Estimado
(R$)</t>
  </si>
  <si>
    <t>Custo Mensal Estimado
(R$)</t>
  </si>
  <si>
    <t>AMARELO</t>
  </si>
  <si>
    <t>Insira dados apenas nas células com fundo</t>
  </si>
  <si>
    <t>.</t>
  </si>
  <si>
    <r>
      <t>Telefone</t>
    </r>
    <r>
      <rPr>
        <sz val="8"/>
        <color indexed="8"/>
        <rFont val="Arial"/>
        <family val="2"/>
      </rPr>
      <t>:</t>
    </r>
  </si>
  <si>
    <t>3 - INSUMOS DE MÃO DE OBRA</t>
  </si>
  <si>
    <t>Execução contratual:</t>
  </si>
  <si>
    <t>Vigência Máxima:</t>
  </si>
  <si>
    <t>= Não se aplica</t>
  </si>
  <si>
    <t>Salário base</t>
  </si>
  <si>
    <r>
      <t xml:space="preserve">Sindicato Patronal </t>
    </r>
    <r>
      <rPr>
        <sz val="8"/>
        <color rgb="FFFF0000"/>
        <rFont val="Arial"/>
        <family val="2"/>
      </rPr>
      <t>(digite apenas a sigla)</t>
    </r>
    <r>
      <rPr>
        <sz val="8"/>
        <color indexed="8"/>
        <rFont val="Arial"/>
        <family val="2"/>
      </rPr>
      <t>:</t>
    </r>
  </si>
  <si>
    <t>4 - MÃO DE OBRA VINCULADA À EXECUÇÃO CONTRATUAL</t>
  </si>
  <si>
    <t>Dados Complementares para Composição dos Custos com Mão de Obra</t>
  </si>
  <si>
    <t>Quant. Horas Mensais</t>
  </si>
  <si>
    <r>
      <t xml:space="preserve">Adicional de insalubridade
</t>
    </r>
    <r>
      <rPr>
        <b/>
        <i/>
        <u/>
        <sz val="8"/>
        <color rgb="FFFF0000"/>
        <rFont val="Arial"/>
        <family val="2"/>
      </rPr>
      <t>Obs.:</t>
    </r>
    <r>
      <rPr>
        <sz val="8"/>
        <color rgb="FFFF0000"/>
        <rFont val="Arial"/>
        <family val="2"/>
      </rPr>
      <t xml:space="preserve"> Só preencha se o profissional tiver direito.</t>
    </r>
  </si>
  <si>
    <r>
      <t xml:space="preserve">Adicional de periculosidade
</t>
    </r>
    <r>
      <rPr>
        <b/>
        <i/>
        <u/>
        <sz val="8"/>
        <color rgb="FFFF0000"/>
        <rFont val="Arial"/>
        <family val="2"/>
      </rPr>
      <t>Obs.:</t>
    </r>
    <r>
      <rPr>
        <sz val="8"/>
        <color rgb="FFFF0000"/>
        <rFont val="Arial"/>
        <family val="2"/>
      </rPr>
      <t xml:space="preserve"> Só preencha se o profissional tiver direito.</t>
    </r>
  </si>
  <si>
    <r>
      <t xml:space="preserve">Adicional de risco de vida
</t>
    </r>
    <r>
      <rPr>
        <b/>
        <i/>
        <u/>
        <sz val="8"/>
        <color rgb="FFFF0000"/>
        <rFont val="Arial"/>
        <family val="2"/>
      </rPr>
      <t>Obs.:</t>
    </r>
    <r>
      <rPr>
        <sz val="8"/>
        <color rgb="FFFF0000"/>
        <rFont val="Arial"/>
        <family val="2"/>
      </rPr>
      <t xml:space="preserve"> Só preencha se o profissional tiver direito.</t>
    </r>
  </si>
  <si>
    <r>
      <t xml:space="preserve">Adicional de motorização
</t>
    </r>
    <r>
      <rPr>
        <b/>
        <i/>
        <u/>
        <sz val="8"/>
        <color rgb="FFFF0000"/>
        <rFont val="Arial"/>
        <family val="2"/>
      </rPr>
      <t>Obs.:</t>
    </r>
    <r>
      <rPr>
        <sz val="8"/>
        <color rgb="FFFF0000"/>
        <rFont val="Arial"/>
        <family val="2"/>
      </rPr>
      <t xml:space="preserve"> Só preencha se o profissional tiver direito.</t>
    </r>
  </si>
  <si>
    <r>
      <t xml:space="preserve">Adicional por tempo de serviço
</t>
    </r>
    <r>
      <rPr>
        <b/>
        <i/>
        <u/>
        <sz val="8"/>
        <color rgb="FFFF0000"/>
        <rFont val="Arial"/>
        <family val="2"/>
      </rPr>
      <t>Obs.:</t>
    </r>
    <r>
      <rPr>
        <sz val="8"/>
        <color rgb="FFFF0000"/>
        <rFont val="Arial"/>
        <family val="2"/>
      </rPr>
      <t xml:space="preserve"> Só preencha se o profissional tiver direito.</t>
    </r>
  </si>
  <si>
    <r>
      <t xml:space="preserve">Dedução legal de custo com auxílio alimentação
</t>
    </r>
    <r>
      <rPr>
        <b/>
        <i/>
        <u/>
        <sz val="8"/>
        <color rgb="FFFF0000"/>
        <rFont val="Arial"/>
        <family val="2"/>
      </rPr>
      <t>Obs.:</t>
    </r>
    <r>
      <rPr>
        <sz val="8"/>
        <color rgb="FFFF0000"/>
        <rFont val="Arial"/>
        <family val="2"/>
      </rPr>
      <t xml:space="preserve"> Preencha apenas se houver previsão normativa para este desconto.</t>
    </r>
  </si>
  <si>
    <r>
      <t xml:space="preserve">Para maiores informações sobre o correto preenchimento das planilhas acesse o </t>
    </r>
    <r>
      <rPr>
        <i/>
        <sz val="12"/>
        <color rgb="FF00B050"/>
        <rFont val="Arial"/>
        <family val="2"/>
      </rPr>
      <t>link</t>
    </r>
    <r>
      <rPr>
        <sz val="12"/>
        <color rgb="FF00B050"/>
        <rFont val="Arial"/>
        <family val="2"/>
      </rPr>
      <t xml:space="preserve"> abaixo:</t>
    </r>
  </si>
  <si>
    <r>
      <t xml:space="preserve">Adicional noturno
</t>
    </r>
    <r>
      <rPr>
        <b/>
        <i/>
        <u/>
        <sz val="8"/>
        <color rgb="FFFF0000"/>
        <rFont val="Arial"/>
        <family val="2"/>
      </rPr>
      <t>Obs.:</t>
    </r>
    <r>
      <rPr>
        <sz val="8"/>
        <color rgb="FFFF0000"/>
        <rFont val="Arial"/>
        <family val="2"/>
      </rPr>
      <t xml:space="preserve"> Só preencha se o profissional tiver direito.</t>
    </r>
  </si>
  <si>
    <r>
      <t xml:space="preserve">Adicional de hora extra
</t>
    </r>
    <r>
      <rPr>
        <b/>
        <i/>
        <u/>
        <sz val="8"/>
        <color rgb="FFFF0000"/>
        <rFont val="Arial"/>
        <family val="2"/>
      </rPr>
      <t>Obs.:</t>
    </r>
    <r>
      <rPr>
        <sz val="8"/>
        <color rgb="FFFF0000"/>
        <rFont val="Arial"/>
        <family val="2"/>
      </rPr>
      <t xml:space="preserve"> Só preencha se o profissional tiver direito.</t>
    </r>
  </si>
  <si>
    <r>
      <t xml:space="preserve">Intervalo intrajornada (1 h x dia trabalhado)
</t>
    </r>
    <r>
      <rPr>
        <b/>
        <i/>
        <u/>
        <sz val="8"/>
        <color rgb="FFFF0000"/>
        <rFont val="Arial"/>
        <family val="2"/>
      </rPr>
      <t>Obs.:</t>
    </r>
    <r>
      <rPr>
        <sz val="8"/>
        <color rgb="FFFF0000"/>
        <rFont val="Arial"/>
        <family val="2"/>
      </rPr>
      <t xml:space="preserve"> Só preencha se o profissional tiver direito.</t>
    </r>
  </si>
  <si>
    <r>
      <rPr>
        <b/>
        <i/>
        <u/>
        <sz val="10"/>
        <color rgb="FFFF0000"/>
        <rFont val="Arial"/>
        <family val="2"/>
      </rPr>
      <t>Obs.:</t>
    </r>
    <r>
      <rPr>
        <sz val="10"/>
        <color rgb="FFFF0000"/>
        <rFont val="Arial"/>
        <family val="2"/>
      </rPr>
      <t xml:space="preserve"> Durante a execução contratual deverão ser apresentados MENSALMENTE os comprovantes com os benefícios cotados neste módulo.</t>
    </r>
  </si>
  <si>
    <t>Legenda:</t>
  </si>
  <si>
    <t>SESI ou SESC</t>
  </si>
  <si>
    <t>INSS</t>
  </si>
  <si>
    <t>SENAI ou SENAC</t>
  </si>
  <si>
    <t>INCRA</t>
  </si>
  <si>
    <t>Salário educação</t>
  </si>
  <si>
    <t>FGTS</t>
  </si>
  <si>
    <t>SEBRAE</t>
  </si>
  <si>
    <t>Afastamento maternidade</t>
  </si>
  <si>
    <t>Aviso prévio indenizado</t>
  </si>
  <si>
    <t>Ausência por doença</t>
  </si>
  <si>
    <t>Licença paternidade</t>
  </si>
  <si>
    <t>Ausências legais</t>
  </si>
  <si>
    <t>Ausência por acidente de trabalho</t>
  </si>
  <si>
    <r>
      <t xml:space="preserve">Hora noturna adicional </t>
    </r>
    <r>
      <rPr>
        <sz val="8"/>
        <color indexed="8"/>
        <rFont val="Arial"/>
        <family val="2"/>
      </rPr>
      <t xml:space="preserve">(ajuste p/ 1h = 52min30seg)
</t>
    </r>
    <r>
      <rPr>
        <b/>
        <i/>
        <u/>
        <sz val="8"/>
        <color rgb="FFFF0000"/>
        <rFont val="Arial"/>
        <family val="2"/>
      </rPr>
      <t>Obs.:</t>
    </r>
    <r>
      <rPr>
        <sz val="8"/>
        <color rgb="FFFF0000"/>
        <rFont val="Arial"/>
        <family val="2"/>
      </rPr>
      <t xml:space="preserve"> Só preencha se o profissional tiver direito.</t>
    </r>
  </si>
  <si>
    <t>Quant. Total</t>
  </si>
  <si>
    <t>Par</t>
  </si>
  <si>
    <t>Quant. por Profis.</t>
  </si>
  <si>
    <t>Uniformes</t>
  </si>
  <si>
    <t>Insumos diversos</t>
  </si>
  <si>
    <t>Quadro 3.2</t>
  </si>
  <si>
    <t>Posto de Trabalho
(B)</t>
  </si>
  <si>
    <t>Valor Proposto por Empregado
(C)</t>
  </si>
  <si>
    <t>Contingenciamento fixado pela Resolução nº 169/2013 do CNJ</t>
  </si>
  <si>
    <t>A.3</t>
  </si>
  <si>
    <r>
      <t>INSS</t>
    </r>
    <r>
      <rPr>
        <sz val="8"/>
        <color theme="1"/>
        <rFont val="Arial"/>
        <family val="2"/>
      </rPr>
      <t xml:space="preserve"> (Lei nº 12.546/2011)</t>
    </r>
  </si>
  <si>
    <t>Faturamento</t>
  </si>
  <si>
    <t>Desoneração da folha (Lei nº 12.546/2011)</t>
  </si>
  <si>
    <t>Piso Salarial Definido no Edital da Licitação:</t>
  </si>
  <si>
    <r>
      <t>Atenção!</t>
    </r>
    <r>
      <rPr>
        <b/>
        <sz val="10"/>
        <color indexed="10"/>
        <rFont val="Arial"/>
        <family val="2"/>
      </rPr>
      <t xml:space="preserve"> </t>
    </r>
    <r>
      <rPr>
        <sz val="10"/>
        <color indexed="10"/>
        <rFont val="Arial"/>
        <family val="2"/>
      </rPr>
      <t>Conforme determina o Art. 9º, da Res. CNJ nº 169/2013, os valores contingenciados deixarão de compor o valor do pagamento mensal à prestadora dos serviços.</t>
    </r>
  </si>
  <si>
    <t xml:space="preserve"> Salário Mínimo</t>
  </si>
  <si>
    <t>Multa do FGTS por dispensa sem justa causa</t>
  </si>
  <si>
    <t>5 - AVISO PRÉVIO TRABALHADO - FIM DE CONTRATO</t>
  </si>
  <si>
    <t>Quadro-demonstrativo: ESTIMATIVA PARA PAGAMENTO DO AVISO PRÉVIO TRABALHADO - FIM DE CONTRATO</t>
  </si>
  <si>
    <t>Módulo  4.1
Encargos Previdenciários e FGTS
(%)</t>
  </si>
  <si>
    <t>Incidência Módulo  4.1
Encargos Previdenciários e FGTS
(R$)</t>
  </si>
  <si>
    <t>Custos Indiretos, 
Lucro e Tributos dos Postos
(%)</t>
  </si>
  <si>
    <t>Custos Indiretos, 
Lucro e Tributos dos Postos
(R$)</t>
  </si>
  <si>
    <t>VALOR
Aviso Prévio Trabalhado 
(7 dias) 
POR POSTO</t>
  </si>
  <si>
    <t>Quantidade Total de Profissionais 
( Postos x Empregados)</t>
  </si>
  <si>
    <t>(A)</t>
  </si>
  <si>
    <t>(B)</t>
  </si>
  <si>
    <t xml:space="preserve"> (C)</t>
  </si>
  <si>
    <t>(G)</t>
  </si>
  <si>
    <t>(I)</t>
  </si>
  <si>
    <t xml:space="preserve">   (J)</t>
  </si>
  <si>
    <t xml:space="preserve"> = A x B</t>
  </si>
  <si>
    <t xml:space="preserve"> = H x I</t>
  </si>
  <si>
    <t>VALOR TOTAL AVISO PRÉVIO TRABALHADO - FIM DE CONTRATO</t>
  </si>
  <si>
    <t>Obs:
1) O TST somente indenizará a adjudicatária do valor correspondente ao aviso prévio trabalhado de fim de contrato, após a comprovação do pagamento dessa verba aos postos de trabalho; 
2) O empenho do valor respectivo será solicitado no último ano de vigência do contrato, ou caso o contrato não venha a ser prorrogado;
3) * Alíquota definida conforme o seguinte cálculo: (1 remuneração / 30 x 7 dias = 0,2333  = 23,33 da remuneração mensal do posto.</t>
  </si>
  <si>
    <t>6 - VALOR TOTAL</t>
  </si>
  <si>
    <t>Quadro-resumo I: VALOR MENSAL DOS SERVIÇOS</t>
  </si>
  <si>
    <t>Quant. de Empregados por Posto
(D)</t>
  </si>
  <si>
    <t>Valor Proposto por Posto
(E=CxD)</t>
  </si>
  <si>
    <t>Quantidade Mínima de Postos
(F)</t>
  </si>
  <si>
    <t>Valor Total do Serviço
(G=ExF)</t>
  </si>
  <si>
    <t>Quadro-resumo II: VALOR ANUAL DOS POSTOS DE TRABALHO</t>
  </si>
  <si>
    <t>Valor mensal dos serviços</t>
  </si>
  <si>
    <t>VALOR ANUAL DOS POSTOS DE TRABALHO</t>
  </si>
  <si>
    <t>Valor Total dos Serviços</t>
  </si>
  <si>
    <t xml:space="preserve">  VALOR ANUAL DOS POSTOS DE TRABALHO</t>
  </si>
  <si>
    <t xml:space="preserve">  VALOR ESTIMADO PARA PAGAMENTO DO AVISO PRÉVIO TRABALHADO - FIM DE CONTRATO *</t>
  </si>
  <si>
    <t xml:space="preserve"> VALOR ANUAL ESTIMADO DOS SERVIÇOS</t>
  </si>
  <si>
    <t>Obs: O empenho para pagamento do Aviso Prévio Trabalhado "Fim de Contrato" será solicitado no último ano de vigência do contrato, ou caso não venha a ser prorrogado. Memória de cálculo planilha "5".</t>
  </si>
  <si>
    <t>ALÍQUOTA
Aviso Prévio Trabalhado 
(1 / 30 * 7) *</t>
  </si>
  <si>
    <t>Assistência Odontológica</t>
  </si>
  <si>
    <t>35 horas semanais</t>
  </si>
  <si>
    <t>Quadro 3.2 - Insumos diversos</t>
  </si>
  <si>
    <t>Quadro 3.1 - Uniforme</t>
  </si>
  <si>
    <t>Quadro-resumo III: VALOR ANUAL DOS SERVIÇOS</t>
  </si>
  <si>
    <r>
      <t xml:space="preserve">Risco Ambiental do Trabalho ajustado </t>
    </r>
    <r>
      <rPr>
        <sz val="10"/>
        <color indexed="10"/>
        <rFont val="Arial"/>
        <family val="2"/>
      </rPr>
      <t>(=RATxFAP)</t>
    </r>
  </si>
  <si>
    <t>503.464/2019-3</t>
  </si>
  <si>
    <t>Prestação de serviços de apoio administrativo de técnico em secretariado</t>
  </si>
  <si>
    <t>Técnico em Secretariado</t>
  </si>
  <si>
    <t>Camisa (masculina) / Blusa social (feminina)</t>
  </si>
  <si>
    <t>Paletó (masculino) / Blazer (feminino)</t>
  </si>
  <si>
    <t>Calça (masculina) / Calça ou saia (feminino)</t>
  </si>
  <si>
    <t>Gravata (masculino) / Lenço (feminino)</t>
  </si>
  <si>
    <t>Cinto (masculino) / Laço para cabelo (feminino)</t>
  </si>
  <si>
    <r>
      <t>Atenção!</t>
    </r>
    <r>
      <rPr>
        <sz val="10"/>
        <color indexed="10"/>
        <rFont val="Arial"/>
        <family val="2"/>
      </rPr>
      <t xml:space="preserve"> Observar as especificações do Termo de Referência: itens 7.26 a 7.28.</t>
    </r>
  </si>
  <si>
    <r>
      <t>Atenção!</t>
    </r>
    <r>
      <rPr>
        <sz val="10"/>
        <color indexed="10"/>
        <rFont val="Arial"/>
        <family val="2"/>
      </rPr>
      <t xml:space="preserve"> Observar as especificações do Termo de Referência: itens 7.19 a 7.25 e Anexo </t>
    </r>
    <r>
      <rPr>
        <sz val="10"/>
        <color indexed="10"/>
        <rFont val="Times New Roman"/>
        <family val="1"/>
      </rPr>
      <t>III</t>
    </r>
    <r>
      <rPr>
        <sz val="10"/>
        <color indexed="10"/>
        <rFont val="Arial"/>
        <family val="2"/>
      </rPr>
      <t>.</t>
    </r>
  </si>
  <si>
    <t>Assistência médica e familiar</t>
  </si>
  <si>
    <t>Seguro de vida</t>
  </si>
  <si>
    <t>Auxílio Invalidez e Funeral</t>
  </si>
  <si>
    <t>Meias (masculinas/femininas)</t>
  </si>
  <si>
    <t>Sapatos (masculinos/femininos)</t>
  </si>
  <si>
    <t>Remuneração do Posto</t>
  </si>
  <si>
    <t xml:space="preserve">   (D)</t>
  </si>
  <si>
    <t>(E)</t>
  </si>
  <si>
    <t xml:space="preserve">  (F)</t>
  </si>
  <si>
    <t xml:space="preserve">   (H)</t>
  </si>
  <si>
    <t xml:space="preserve"> = A + C + E</t>
  </si>
  <si>
    <t xml:space="preserve"> = F x G</t>
  </si>
  <si>
    <t xml:space="preserve">Base de Cálculo
Aviso Prévio Trabalhado 
(7 dias) </t>
  </si>
  <si>
    <t>Valor do Aviso Prévio Trabalhado 
A Pagar
Fim do contrato</t>
  </si>
  <si>
    <t>PE-008/2020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</si>
</sst>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\ &quot;dias&quot;"/>
    <numFmt numFmtId="167" formatCode="dd/mm/yyyy;@"/>
    <numFmt numFmtId="168" formatCode="hh:mm;@"/>
    <numFmt numFmtId="169" formatCode="00000\-000"/>
    <numFmt numFmtId="170" formatCode="00"/>
    <numFmt numFmtId="171" formatCode="&quot;R$ &quot;#,##0.00"/>
    <numFmt numFmtId="172" formatCode="0\ &quot;horas&quot;"/>
    <numFmt numFmtId="173" formatCode="0.00\ &quot;h/mês&quot;"/>
    <numFmt numFmtId="174" formatCode="00&quot;.&quot;000&quot;.&quot;000&quot;/&quot;0000&quot;-&quot;00"/>
    <numFmt numFmtId="175" formatCode="#,##0_ ;[Red]\-#,##0\ "/>
    <numFmt numFmtId="176" formatCode="#,##0;[Red]\-#,##0;_*\ &quot;-&quot;_-"/>
    <numFmt numFmtId="177" formatCode="#####\-####;@"/>
    <numFmt numFmtId="178" formatCode="&quot;Custos=&quot;\ 0.00%"/>
    <numFmt numFmtId="179" formatCode="&quot;Lucro=&quot;\ 0.00%"/>
    <numFmt numFmtId="180" formatCode="&quot;Tributos=&quot;\ 0.00%"/>
    <numFmt numFmtId="181" formatCode="#,##0.00_ ;[Red]\-#,##0.00\ "/>
    <numFmt numFmtId="182" formatCode="0\ &quot;meses&quot;"/>
  </numFmts>
  <fonts count="5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u/>
      <sz val="11"/>
      <color indexed="10"/>
      <name val="Arial"/>
      <family val="2"/>
    </font>
    <font>
      <b/>
      <i/>
      <sz val="10"/>
      <color indexed="10"/>
      <name val="Arial"/>
      <family val="2"/>
    </font>
    <font>
      <b/>
      <i/>
      <u/>
      <sz val="10"/>
      <color indexed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trike/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i/>
      <u/>
      <sz val="10"/>
      <color rgb="FFFF0000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b/>
      <sz val="11"/>
      <color theme="0"/>
      <name val="Arial"/>
      <family val="2"/>
    </font>
    <font>
      <sz val="8"/>
      <color theme="0"/>
      <name val="Arial"/>
      <family val="2"/>
    </font>
    <font>
      <b/>
      <sz val="10"/>
      <color theme="0"/>
      <name val="Arial"/>
      <family val="2"/>
    </font>
    <font>
      <sz val="1"/>
      <color theme="0" tint="-0.14999847407452621"/>
      <name val="Arial"/>
      <family val="2"/>
    </font>
    <font>
      <sz val="10"/>
      <color rgb="FFFF0000"/>
      <name val="Arial"/>
      <family val="2"/>
    </font>
    <font>
      <b/>
      <u/>
      <sz val="14"/>
      <color rgb="FFFF0000"/>
      <name val="Arial"/>
      <family val="2"/>
    </font>
    <font>
      <sz val="12"/>
      <color theme="1"/>
      <name val="Arial"/>
      <family val="2"/>
    </font>
    <font>
      <b/>
      <u/>
      <sz val="14"/>
      <color rgb="FF00B050"/>
      <name val="Arial"/>
      <family val="2"/>
    </font>
    <font>
      <b/>
      <sz val="12"/>
      <color rgb="FFFF0000"/>
      <name val="Arial"/>
      <family val="2"/>
    </font>
    <font>
      <u/>
      <sz val="10"/>
      <color theme="10"/>
      <name val="Arial"/>
      <family val="2"/>
    </font>
    <font>
      <b/>
      <sz val="12"/>
      <color rgb="FF00B050"/>
      <name val="Arial"/>
      <family val="2"/>
    </font>
    <font>
      <sz val="10"/>
      <color rgb="FF00B050"/>
      <name val="Arial"/>
      <family val="2"/>
    </font>
    <font>
      <sz val="12"/>
      <color rgb="FF00B050"/>
      <name val="Arial"/>
      <family val="2"/>
    </font>
    <font>
      <i/>
      <sz val="12"/>
      <color rgb="FF00B050"/>
      <name val="Arial"/>
      <family val="2"/>
    </font>
    <font>
      <b/>
      <i/>
      <u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color rgb="FFFF0000"/>
      <name val="Arial"/>
      <family val="2"/>
    </font>
    <font>
      <b/>
      <i/>
      <u/>
      <sz val="8"/>
      <color rgb="FFFF000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8"/>
      <color indexed="81"/>
      <name val="Tahoma"/>
      <family val="2"/>
    </font>
    <font>
      <sz val="8"/>
      <color indexed="81"/>
      <name val="Calibri"/>
      <family val="2"/>
    </font>
    <font>
      <sz val="8"/>
      <color indexed="10"/>
      <name val="Tahoma"/>
      <family val="2"/>
    </font>
    <font>
      <i/>
      <sz val="8"/>
      <color indexed="10"/>
      <name val="Tahoma"/>
      <family val="2"/>
    </font>
    <font>
      <sz val="8"/>
      <color indexed="81"/>
      <name val="Wingdings"/>
      <charset val="2"/>
    </font>
    <font>
      <u/>
      <sz val="8"/>
      <color indexed="81"/>
      <name val="Tahoma"/>
      <family val="2"/>
    </font>
    <font>
      <b/>
      <sz val="10"/>
      <name val="Arial"/>
      <family val="2"/>
    </font>
    <font>
      <sz val="10"/>
      <color indexed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indexed="64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408">
    <xf numFmtId="0" fontId="0" fillId="0" borderId="0" xfId="0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10" fontId="16" fillId="0" borderId="0" xfId="3" applyNumberFormat="1" applyFont="1" applyAlignment="1">
      <alignment vertical="center"/>
    </xf>
    <xf numFmtId="172" fontId="16" fillId="0" borderId="0" xfId="0" applyNumberFormat="1" applyFont="1" applyAlignment="1">
      <alignment horizontal="center" vertical="center"/>
    </xf>
    <xf numFmtId="0" fontId="16" fillId="0" borderId="0" xfId="0" applyNumberFormat="1" applyFont="1" applyAlignment="1">
      <alignment horizontal="center" vertical="center"/>
    </xf>
    <xf numFmtId="10" fontId="16" fillId="0" borderId="6" xfId="3" applyNumberFormat="1" applyFont="1" applyFill="1" applyBorder="1" applyAlignment="1" applyProtection="1">
      <alignment horizontal="center" vertical="center"/>
    </xf>
    <xf numFmtId="10" fontId="16" fillId="0" borderId="4" xfId="3" applyNumberFormat="1" applyFont="1" applyFill="1" applyBorder="1" applyAlignment="1" applyProtection="1">
      <alignment horizontal="center" vertical="center"/>
    </xf>
    <xf numFmtId="10" fontId="16" fillId="0" borderId="2" xfId="3" applyNumberFormat="1" applyFont="1" applyFill="1" applyBorder="1" applyAlignment="1" applyProtection="1">
      <alignment horizontal="center" vertical="center"/>
    </xf>
    <xf numFmtId="10" fontId="16" fillId="0" borderId="40" xfId="3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4" fillId="0" borderId="25" xfId="0" applyFont="1" applyBorder="1" applyAlignment="1" applyProtection="1">
      <alignment horizontal="centerContinuous" vertical="center"/>
    </xf>
    <xf numFmtId="0" fontId="20" fillId="0" borderId="26" xfId="0" applyFont="1" applyBorder="1" applyAlignment="1" applyProtection="1">
      <alignment horizontal="centerContinuous" vertical="center"/>
    </xf>
    <xf numFmtId="0" fontId="20" fillId="0" borderId="26" xfId="0" applyFont="1" applyFill="1" applyBorder="1" applyAlignment="1" applyProtection="1">
      <alignment horizontal="centerContinuous" vertical="center" shrinkToFit="1"/>
    </xf>
    <xf numFmtId="167" fontId="20" fillId="0" borderId="26" xfId="0" applyNumberFormat="1" applyFont="1" applyFill="1" applyBorder="1" applyAlignment="1" applyProtection="1">
      <alignment horizontal="centerContinuous" vertical="center"/>
    </xf>
    <xf numFmtId="168" fontId="20" fillId="0" borderId="26" xfId="0" applyNumberFormat="1" applyFont="1" applyFill="1" applyBorder="1" applyAlignment="1" applyProtection="1">
      <alignment horizontal="centerContinuous" vertical="center"/>
    </xf>
    <xf numFmtId="0" fontId="20" fillId="0" borderId="26" xfId="0" applyNumberFormat="1" applyFont="1" applyBorder="1" applyAlignment="1" applyProtection="1">
      <alignment horizontal="centerContinuous" vertical="center"/>
    </xf>
    <xf numFmtId="0" fontId="27" fillId="3" borderId="25" xfId="0" applyFont="1" applyFill="1" applyBorder="1" applyAlignment="1" applyProtection="1">
      <alignment horizontal="centerContinuous" vertical="center"/>
    </xf>
    <xf numFmtId="0" fontId="29" fillId="0" borderId="0" xfId="0" applyFont="1" applyAlignment="1" applyProtection="1">
      <alignment horizontal="left" vertical="center"/>
    </xf>
    <xf numFmtId="0" fontId="28" fillId="3" borderId="26" xfId="0" applyNumberFormat="1" applyFont="1" applyFill="1" applyBorder="1" applyAlignment="1" applyProtection="1">
      <alignment horizontal="centerContinuous" vertical="center"/>
    </xf>
    <xf numFmtId="0" fontId="20" fillId="0" borderId="26" xfId="0" quotePrefix="1" applyNumberFormat="1" applyFont="1" applyBorder="1" applyAlignment="1" applyProtection="1">
      <alignment horizontal="centerContinuous" vertical="center"/>
    </xf>
    <xf numFmtId="172" fontId="20" fillId="0" borderId="26" xfId="0" applyNumberFormat="1" applyFont="1" applyBorder="1" applyAlignment="1" applyProtection="1">
      <alignment horizontal="centerContinuous" vertical="center"/>
    </xf>
    <xf numFmtId="0" fontId="24" fillId="0" borderId="7" xfId="0" applyFont="1" applyBorder="1" applyAlignment="1" applyProtection="1">
      <alignment horizontal="centerContinuous" vertical="center"/>
    </xf>
    <xf numFmtId="0" fontId="24" fillId="0" borderId="27" xfId="0" applyFont="1" applyBorder="1" applyAlignment="1" applyProtection="1">
      <alignment horizontal="centerContinuous" vertical="center"/>
    </xf>
    <xf numFmtId="0" fontId="20" fillId="0" borderId="31" xfId="0" applyNumberFormat="1" applyFont="1" applyBorder="1" applyAlignment="1" applyProtection="1">
      <alignment horizontal="left" vertical="center"/>
    </xf>
    <xf numFmtId="0" fontId="24" fillId="0" borderId="25" xfId="0" applyNumberFormat="1" applyFont="1" applyBorder="1" applyAlignment="1" applyProtection="1">
      <alignment horizontal="centerContinuous" vertical="center"/>
    </xf>
    <xf numFmtId="0" fontId="20" fillId="0" borderId="25" xfId="0" applyNumberFormat="1" applyFont="1" applyBorder="1" applyAlignment="1" applyProtection="1">
      <alignment horizontal="centerContinuous" vertical="center"/>
    </xf>
    <xf numFmtId="171" fontId="20" fillId="0" borderId="32" xfId="0" applyNumberFormat="1" applyFont="1" applyFill="1" applyBorder="1" applyAlignment="1" applyProtection="1">
      <alignment horizontal="centerContinuous" vertical="center"/>
    </xf>
    <xf numFmtId="171" fontId="20" fillId="0" borderId="33" xfId="0" applyNumberFormat="1" applyFont="1" applyFill="1" applyBorder="1" applyAlignment="1" applyProtection="1">
      <alignment horizontal="centerContinuous" vertical="center"/>
    </xf>
    <xf numFmtId="0" fontId="20" fillId="0" borderId="0" xfId="0" applyNumberFormat="1" applyFont="1" applyBorder="1" applyAlignment="1" applyProtection="1">
      <alignment horizontal="centerContinuous" vertical="center"/>
    </xf>
    <xf numFmtId="0" fontId="1" fillId="0" borderId="0" xfId="0" applyFont="1" applyFill="1" applyBorder="1" applyAlignment="1" applyProtection="1">
      <alignment vertical="center"/>
    </xf>
    <xf numFmtId="0" fontId="25" fillId="3" borderId="28" xfId="0" applyFont="1" applyFill="1" applyBorder="1" applyAlignment="1" applyProtection="1">
      <alignment horizontal="center" vertical="center" wrapText="1"/>
    </xf>
    <xf numFmtId="0" fontId="25" fillId="3" borderId="40" xfId="0" applyFont="1" applyFill="1" applyBorder="1" applyAlignment="1" applyProtection="1">
      <alignment horizontal="center" vertical="center" wrapText="1"/>
    </xf>
    <xf numFmtId="0" fontId="25" fillId="3" borderId="18" xfId="0" applyFont="1" applyFill="1" applyBorder="1" applyAlignment="1" applyProtection="1">
      <alignment horizontal="center" vertical="center" wrapText="1"/>
    </xf>
    <xf numFmtId="0" fontId="25" fillId="3" borderId="17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vertical="center"/>
    </xf>
    <xf numFmtId="165" fontId="16" fillId="0" borderId="2" xfId="4" applyFont="1" applyBorder="1" applyAlignment="1" applyProtection="1">
      <alignment horizontal="center" vertical="center"/>
    </xf>
    <xf numFmtId="9" fontId="16" fillId="0" borderId="2" xfId="3" applyFont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vertical="center"/>
    </xf>
    <xf numFmtId="165" fontId="16" fillId="0" borderId="20" xfId="4" applyFont="1" applyFill="1" applyBorder="1" applyAlignment="1" applyProtection="1">
      <alignment vertical="center"/>
    </xf>
    <xf numFmtId="0" fontId="16" fillId="0" borderId="4" xfId="4" applyNumberFormat="1" applyFont="1" applyBorder="1" applyAlignment="1" applyProtection="1">
      <alignment horizontal="center" vertical="center" shrinkToFit="1"/>
    </xf>
    <xf numFmtId="0" fontId="16" fillId="0" borderId="34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centerContinuous" vertical="center"/>
    </xf>
    <xf numFmtId="0" fontId="20" fillId="2" borderId="18" xfId="0" applyFont="1" applyFill="1" applyBorder="1" applyAlignment="1" applyProtection="1">
      <alignment horizontal="centerContinuous" vertical="center"/>
    </xf>
    <xf numFmtId="165" fontId="20" fillId="2" borderId="18" xfId="4" applyFont="1" applyFill="1" applyBorder="1" applyAlignment="1" applyProtection="1">
      <alignment horizontal="centerContinuous" vertical="center"/>
    </xf>
    <xf numFmtId="165" fontId="20" fillId="2" borderId="17" xfId="4" applyFont="1" applyFill="1" applyBorder="1" applyAlignment="1" applyProtection="1">
      <alignment vertical="center"/>
    </xf>
    <xf numFmtId="165" fontId="16" fillId="0" borderId="38" xfId="4" applyFont="1" applyFill="1" applyBorder="1" applyAlignment="1" applyProtection="1">
      <alignment vertical="center"/>
    </xf>
    <xf numFmtId="0" fontId="16" fillId="0" borderId="6" xfId="0" applyFont="1" applyBorder="1" applyAlignment="1" applyProtection="1">
      <alignment vertical="center"/>
    </xf>
    <xf numFmtId="0" fontId="26" fillId="3" borderId="14" xfId="0" applyFont="1" applyFill="1" applyBorder="1" applyAlignment="1" applyProtection="1">
      <alignment horizontal="centerContinuous" vertical="center"/>
    </xf>
    <xf numFmtId="0" fontId="26" fillId="3" borderId="18" xfId="0" applyFont="1" applyFill="1" applyBorder="1" applyAlignment="1" applyProtection="1">
      <alignment horizontal="centerContinuous" vertical="center"/>
    </xf>
    <xf numFmtId="165" fontId="26" fillId="3" borderId="18" xfId="4" applyFont="1" applyFill="1" applyBorder="1" applyAlignment="1" applyProtection="1">
      <alignment horizontal="centerContinuous" vertical="center"/>
    </xf>
    <xf numFmtId="9" fontId="26" fillId="3" borderId="18" xfId="3" applyFont="1" applyFill="1" applyBorder="1" applyAlignment="1" applyProtection="1">
      <alignment horizontal="centerContinuous" vertical="center"/>
    </xf>
    <xf numFmtId="165" fontId="26" fillId="3" borderId="17" xfId="4" applyFont="1" applyFill="1" applyBorder="1" applyAlignment="1" applyProtection="1">
      <alignment vertical="center"/>
    </xf>
    <xf numFmtId="0" fontId="16" fillId="0" borderId="22" xfId="0" applyFont="1" applyBorder="1" applyAlignment="1" applyProtection="1">
      <alignment vertical="center"/>
    </xf>
    <xf numFmtId="166" fontId="16" fillId="0" borderId="2" xfId="0" applyNumberFormat="1" applyFont="1" applyBorder="1" applyAlignment="1" applyProtection="1">
      <alignment horizontal="center" vertical="center"/>
    </xf>
    <xf numFmtId="165" fontId="16" fillId="0" borderId="19" xfId="4" applyFont="1" applyFill="1" applyBorder="1" applyAlignment="1" applyProtection="1">
      <alignment vertical="center"/>
    </xf>
    <xf numFmtId="0" fontId="16" fillId="0" borderId="12" xfId="0" applyFont="1" applyBorder="1" applyAlignment="1" applyProtection="1">
      <alignment vertical="center"/>
    </xf>
    <xf numFmtId="165" fontId="16" fillId="0" borderId="6" xfId="4" applyFont="1" applyBorder="1" applyAlignment="1" applyProtection="1">
      <alignment horizontal="center" vertical="center"/>
    </xf>
    <xf numFmtId="165" fontId="30" fillId="0" borderId="35" xfId="4" applyFont="1" applyFill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center" vertical="center"/>
    </xf>
    <xf numFmtId="0" fontId="16" fillId="2" borderId="15" xfId="0" applyFont="1" applyFill="1" applyBorder="1" applyAlignment="1" applyProtection="1">
      <alignment vertical="center"/>
    </xf>
    <xf numFmtId="165" fontId="16" fillId="2" borderId="43" xfId="4" applyFont="1" applyFill="1" applyBorder="1" applyAlignment="1" applyProtection="1">
      <alignment vertical="center"/>
    </xf>
    <xf numFmtId="0" fontId="16" fillId="2" borderId="16" xfId="0" applyFont="1" applyFill="1" applyBorder="1" applyAlignment="1" applyProtection="1">
      <alignment vertical="center"/>
    </xf>
    <xf numFmtId="0" fontId="16" fillId="0" borderId="51" xfId="0" applyFont="1" applyBorder="1" applyAlignment="1" applyProtection="1">
      <alignment vertical="center"/>
    </xf>
    <xf numFmtId="166" fontId="16" fillId="0" borderId="37" xfId="0" applyNumberFormat="1" applyFont="1" applyBorder="1" applyAlignment="1" applyProtection="1">
      <alignment horizontal="center" vertical="center"/>
    </xf>
    <xf numFmtId="0" fontId="16" fillId="0" borderId="10" xfId="0" applyFont="1" applyBorder="1" applyAlignment="1" applyProtection="1">
      <alignment vertical="center"/>
    </xf>
    <xf numFmtId="0" fontId="16" fillId="0" borderId="4" xfId="0" applyFont="1" applyBorder="1" applyAlignment="1" applyProtection="1">
      <alignment horizontal="center" vertical="center"/>
    </xf>
    <xf numFmtId="0" fontId="16" fillId="0" borderId="34" xfId="0" applyFont="1" applyBorder="1" applyAlignment="1" applyProtection="1">
      <alignment horizontal="center" vertical="center"/>
    </xf>
    <xf numFmtId="0" fontId="16" fillId="0" borderId="30" xfId="0" applyFont="1" applyBorder="1" applyAlignment="1" applyProtection="1">
      <alignment vertical="center"/>
    </xf>
    <xf numFmtId="0" fontId="25" fillId="3" borderId="44" xfId="0" applyFont="1" applyFill="1" applyBorder="1" applyAlignment="1" applyProtection="1">
      <alignment horizontal="center" vertical="center" wrapText="1"/>
    </xf>
    <xf numFmtId="0" fontId="16" fillId="0" borderId="6" xfId="4" applyNumberFormat="1" applyFont="1" applyBorder="1" applyAlignment="1" applyProtection="1">
      <alignment horizontal="center" vertical="center" shrinkToFit="1"/>
    </xf>
    <xf numFmtId="0" fontId="26" fillId="3" borderId="18" xfId="0" applyNumberFormat="1" applyFont="1" applyFill="1" applyBorder="1" applyAlignment="1" applyProtection="1">
      <alignment horizontal="centerContinuous" vertical="center"/>
    </xf>
    <xf numFmtId="165" fontId="26" fillId="3" borderId="17" xfId="0" applyNumberFormat="1" applyFont="1" applyFill="1" applyBorder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165" fontId="16" fillId="0" borderId="2" xfId="4" applyFont="1" applyBorder="1" applyAlignment="1" applyProtection="1">
      <alignment horizontal="center" vertical="center" shrinkToFit="1"/>
    </xf>
    <xf numFmtId="43" fontId="16" fillId="0" borderId="19" xfId="4" applyNumberFormat="1" applyFont="1" applyFill="1" applyBorder="1" applyAlignment="1" applyProtection="1">
      <alignment vertical="center"/>
    </xf>
    <xf numFmtId="165" fontId="16" fillId="0" borderId="4" xfId="4" applyNumberFormat="1" applyFont="1" applyBorder="1" applyAlignment="1" applyProtection="1">
      <alignment horizontal="center" vertical="center" shrinkToFit="1"/>
    </xf>
    <xf numFmtId="43" fontId="16" fillId="0" borderId="20" xfId="4" applyNumberFormat="1" applyFont="1" applyFill="1" applyBorder="1" applyAlignment="1" applyProtection="1">
      <alignment vertical="center"/>
    </xf>
    <xf numFmtId="43" fontId="16" fillId="0" borderId="21" xfId="4" applyNumberFormat="1" applyFont="1" applyFill="1" applyBorder="1" applyAlignment="1" applyProtection="1">
      <alignment vertical="center"/>
    </xf>
    <xf numFmtId="10" fontId="26" fillId="3" borderId="18" xfId="0" applyNumberFormat="1" applyFont="1" applyFill="1" applyBorder="1" applyAlignment="1" applyProtection="1">
      <alignment horizontal="center" vertical="center"/>
    </xf>
    <xf numFmtId="43" fontId="26" fillId="3" borderId="17" xfId="0" applyNumberFormat="1" applyFont="1" applyFill="1" applyBorder="1" applyAlignment="1" applyProtection="1">
      <alignment vertical="center"/>
    </xf>
    <xf numFmtId="165" fontId="16" fillId="0" borderId="40" xfId="4" applyFont="1" applyBorder="1" applyAlignment="1" applyProtection="1">
      <alignment horizontal="center" vertical="center" shrinkToFit="1"/>
    </xf>
    <xf numFmtId="43" fontId="16" fillId="0" borderId="41" xfId="4" applyNumberFormat="1" applyFont="1" applyFill="1" applyBorder="1" applyAlignment="1" applyProtection="1">
      <alignment vertical="center"/>
    </xf>
    <xf numFmtId="165" fontId="16" fillId="0" borderId="6" xfId="4" applyFont="1" applyBorder="1" applyAlignment="1" applyProtection="1">
      <alignment horizontal="center" vertical="center" shrinkToFit="1"/>
    </xf>
    <xf numFmtId="0" fontId="16" fillId="0" borderId="14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vertical="center"/>
    </xf>
    <xf numFmtId="10" fontId="16" fillId="0" borderId="18" xfId="3" applyNumberFormat="1" applyFont="1" applyBorder="1" applyAlignment="1" applyProtection="1">
      <alignment horizontal="center" vertical="center"/>
    </xf>
    <xf numFmtId="43" fontId="16" fillId="0" borderId="17" xfId="0" applyNumberFormat="1" applyFont="1" applyFill="1" applyBorder="1" applyAlignment="1" applyProtection="1">
      <alignment vertical="center"/>
    </xf>
    <xf numFmtId="165" fontId="16" fillId="0" borderId="4" xfId="4" applyFont="1" applyFill="1" applyBorder="1" applyAlignment="1" applyProtection="1">
      <alignment horizontal="center" vertical="center" shrinkToFit="1"/>
    </xf>
    <xf numFmtId="0" fontId="16" fillId="0" borderId="18" xfId="0" applyFont="1" applyBorder="1" applyAlignment="1" applyProtection="1">
      <alignment vertical="center" wrapText="1"/>
    </xf>
    <xf numFmtId="165" fontId="16" fillId="0" borderId="6" xfId="4" applyFont="1" applyBorder="1" applyAlignment="1" applyProtection="1">
      <alignment horizontal="center" vertical="center" wrapText="1" shrinkToFit="1"/>
    </xf>
    <xf numFmtId="0" fontId="25" fillId="3" borderId="44" xfId="0" applyFont="1" applyFill="1" applyBorder="1" applyAlignment="1" applyProtection="1">
      <alignment horizontal="centerContinuous" vertical="center" wrapText="1"/>
    </xf>
    <xf numFmtId="0" fontId="25" fillId="3" borderId="43" xfId="0" applyFont="1" applyFill="1" applyBorder="1" applyAlignment="1" applyProtection="1">
      <alignment horizontal="centerContinuous" vertical="center" wrapText="1"/>
    </xf>
    <xf numFmtId="0" fontId="25" fillId="3" borderId="16" xfId="0" applyFont="1" applyFill="1" applyBorder="1" applyAlignment="1" applyProtection="1">
      <alignment horizontal="centerContinuous" vertical="center" wrapText="1"/>
    </xf>
    <xf numFmtId="165" fontId="16" fillId="0" borderId="8" xfId="4" applyFont="1" applyBorder="1" applyAlignment="1" applyProtection="1">
      <alignment horizontal="center" vertical="center" shrinkToFit="1"/>
    </xf>
    <xf numFmtId="10" fontId="16" fillId="0" borderId="45" xfId="3" applyNumberFormat="1" applyFont="1" applyFill="1" applyBorder="1" applyAlignment="1" applyProtection="1">
      <alignment horizontal="center" vertical="center"/>
    </xf>
    <xf numFmtId="165" fontId="16" fillId="0" borderId="46" xfId="4" applyNumberFormat="1" applyFont="1" applyBorder="1" applyAlignment="1" applyProtection="1">
      <alignment horizontal="center" vertical="center" shrinkToFit="1"/>
    </xf>
    <xf numFmtId="10" fontId="16" fillId="0" borderId="11" xfId="3" applyNumberFormat="1" applyFont="1" applyFill="1" applyBorder="1" applyAlignment="1" applyProtection="1">
      <alignment horizontal="center" vertical="center"/>
    </xf>
    <xf numFmtId="0" fontId="16" fillId="0" borderId="15" xfId="0" applyFont="1" applyBorder="1" applyAlignment="1" applyProtection="1">
      <alignment vertical="center"/>
    </xf>
    <xf numFmtId="165" fontId="16" fillId="0" borderId="43" xfId="4" applyFont="1" applyBorder="1" applyAlignment="1" applyProtection="1">
      <alignment horizontal="center" vertical="center" shrinkToFit="1"/>
    </xf>
    <xf numFmtId="10" fontId="16" fillId="0" borderId="16" xfId="3" applyNumberFormat="1" applyFont="1" applyBorder="1" applyAlignment="1" applyProtection="1">
      <alignment horizontal="center" vertical="center"/>
    </xf>
    <xf numFmtId="0" fontId="11" fillId="0" borderId="28" xfId="0" applyFont="1" applyFill="1" applyBorder="1" applyAlignment="1" applyProtection="1">
      <alignment horizontal="center" vertical="center" wrapText="1"/>
    </xf>
    <xf numFmtId="0" fontId="10" fillId="0" borderId="40" xfId="0" applyFont="1" applyFill="1" applyBorder="1" applyAlignment="1" applyProtection="1">
      <alignment horizontal="center" vertical="center" wrapText="1"/>
    </xf>
    <xf numFmtId="0" fontId="10" fillId="0" borderId="18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/>
    </xf>
    <xf numFmtId="0" fontId="16" fillId="0" borderId="2" xfId="0" applyFont="1" applyFill="1" applyBorder="1" applyAlignment="1" applyProtection="1">
      <alignment vertical="center"/>
    </xf>
    <xf numFmtId="165" fontId="16" fillId="0" borderId="40" xfId="4" applyFont="1" applyFill="1" applyBorder="1" applyAlignment="1" applyProtection="1">
      <alignment horizontal="center" vertical="center" shrinkToFit="1"/>
    </xf>
    <xf numFmtId="0" fontId="16" fillId="0" borderId="3" xfId="0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vertical="center"/>
    </xf>
    <xf numFmtId="0" fontId="20" fillId="0" borderId="14" xfId="0" applyFont="1" applyFill="1" applyBorder="1" applyAlignment="1" applyProtection="1">
      <alignment horizontal="centerContinuous" vertical="center"/>
    </xf>
    <xf numFmtId="0" fontId="20" fillId="0" borderId="18" xfId="0" applyFont="1" applyFill="1" applyBorder="1" applyAlignment="1" applyProtection="1">
      <alignment horizontal="centerContinuous" vertical="center"/>
    </xf>
    <xf numFmtId="165" fontId="20" fillId="0" borderId="18" xfId="4" applyFont="1" applyFill="1" applyBorder="1" applyAlignment="1" applyProtection="1">
      <alignment horizontal="centerContinuous" vertical="center"/>
    </xf>
    <xf numFmtId="165" fontId="20" fillId="0" borderId="17" xfId="4" applyFont="1" applyFill="1" applyBorder="1" applyAlignment="1" applyProtection="1">
      <alignment vertical="center"/>
    </xf>
    <xf numFmtId="165" fontId="16" fillId="0" borderId="2" xfId="4" applyFont="1" applyFill="1" applyBorder="1" applyAlignment="1" applyProtection="1">
      <alignment horizontal="center" vertical="center" shrinkToFit="1"/>
    </xf>
    <xf numFmtId="43" fontId="16" fillId="0" borderId="19" xfId="0" applyNumberFormat="1" applyFont="1" applyFill="1" applyBorder="1" applyAlignment="1" applyProtection="1">
      <alignment vertical="center"/>
    </xf>
    <xf numFmtId="0" fontId="16" fillId="0" borderId="5" xfId="0" applyFont="1" applyFill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vertical="center"/>
    </xf>
    <xf numFmtId="165" fontId="16" fillId="0" borderId="6" xfId="4" applyFont="1" applyFill="1" applyBorder="1" applyAlignment="1" applyProtection="1">
      <alignment horizontal="center" vertical="center" shrinkToFit="1"/>
    </xf>
    <xf numFmtId="0" fontId="12" fillId="0" borderId="14" xfId="0" applyFont="1" applyFill="1" applyBorder="1" applyAlignment="1" applyProtection="1">
      <alignment horizontal="centerContinuous" vertical="center"/>
    </xf>
    <xf numFmtId="0" fontId="12" fillId="0" borderId="18" xfId="0" applyFont="1" applyFill="1" applyBorder="1" applyAlignment="1" applyProtection="1">
      <alignment horizontal="centerContinuous" vertical="center"/>
    </xf>
    <xf numFmtId="165" fontId="12" fillId="0" borderId="18" xfId="4" applyFont="1" applyFill="1" applyBorder="1" applyAlignment="1" applyProtection="1">
      <alignment horizontal="centerContinuous" vertical="center"/>
    </xf>
    <xf numFmtId="9" fontId="12" fillId="0" borderId="18" xfId="3" applyFont="1" applyFill="1" applyBorder="1" applyAlignment="1" applyProtection="1">
      <alignment horizontal="centerContinuous" vertical="center"/>
    </xf>
    <xf numFmtId="165" fontId="12" fillId="0" borderId="17" xfId="4" applyFont="1" applyFill="1" applyBorder="1" applyAlignment="1" applyProtection="1">
      <alignment vertical="center"/>
    </xf>
    <xf numFmtId="165" fontId="16" fillId="5" borderId="19" xfId="4" applyFont="1" applyFill="1" applyBorder="1" applyAlignment="1" applyProtection="1">
      <alignment vertical="center"/>
      <protection locked="0"/>
    </xf>
    <xf numFmtId="0" fontId="20" fillId="5" borderId="9" xfId="0" applyNumberFormat="1" applyFont="1" applyFill="1" applyBorder="1" applyAlignment="1" applyProtection="1">
      <alignment horizontal="left" vertical="center"/>
    </xf>
    <xf numFmtId="0" fontId="20" fillId="5" borderId="32" xfId="0" applyNumberFormat="1" applyFont="1" applyFill="1" applyBorder="1" applyAlignment="1" applyProtection="1">
      <alignment horizontal="left" vertical="center"/>
    </xf>
    <xf numFmtId="0" fontId="16" fillId="5" borderId="42" xfId="0" applyFont="1" applyFill="1" applyBorder="1" applyAlignment="1" applyProtection="1">
      <alignment vertical="center"/>
      <protection locked="0"/>
    </xf>
    <xf numFmtId="10" fontId="16" fillId="5" borderId="37" xfId="3" applyNumberFormat="1" applyFont="1" applyFill="1" applyBorder="1" applyAlignment="1" applyProtection="1">
      <alignment horizontal="center" vertical="center"/>
      <protection locked="0"/>
    </xf>
    <xf numFmtId="9" fontId="30" fillId="5" borderId="34" xfId="0" applyNumberFormat="1" applyFont="1" applyFill="1" applyBorder="1" applyAlignment="1" applyProtection="1">
      <alignment horizontal="center" vertical="center"/>
      <protection locked="0"/>
    </xf>
    <xf numFmtId="40" fontId="16" fillId="5" borderId="2" xfId="4" applyNumberFormat="1" applyFont="1" applyFill="1" applyBorder="1" applyAlignment="1" applyProtection="1">
      <alignment horizontal="center" vertical="center"/>
      <protection locked="0"/>
    </xf>
    <xf numFmtId="0" fontId="16" fillId="5" borderId="50" xfId="0" applyFont="1" applyFill="1" applyBorder="1" applyAlignment="1" applyProtection="1">
      <alignment vertical="center" shrinkToFit="1"/>
      <protection locked="0"/>
    </xf>
    <xf numFmtId="165" fontId="16" fillId="5" borderId="20" xfId="4" applyFont="1" applyFill="1" applyBorder="1" applyAlignment="1" applyProtection="1">
      <alignment vertical="center"/>
      <protection locked="0"/>
    </xf>
    <xf numFmtId="165" fontId="16" fillId="5" borderId="35" xfId="4" applyFont="1" applyFill="1" applyBorder="1" applyAlignment="1" applyProtection="1">
      <alignment vertical="center"/>
      <protection locked="0"/>
    </xf>
    <xf numFmtId="10" fontId="16" fillId="5" borderId="18" xfId="3" applyNumberFormat="1" applyFont="1" applyFill="1" applyBorder="1" applyAlignment="1" applyProtection="1">
      <alignment horizontal="center" vertical="center"/>
      <protection locked="0"/>
    </xf>
    <xf numFmtId="0" fontId="41" fillId="0" borderId="0" xfId="0" applyFont="1" applyAlignment="1" applyProtection="1">
      <alignment horizontal="justify" vertical="center"/>
    </xf>
    <xf numFmtId="0" fontId="16" fillId="0" borderId="0" xfId="0" applyFont="1" applyAlignment="1" applyProtection="1">
      <alignment horizontal="right" vertical="center"/>
    </xf>
    <xf numFmtId="0" fontId="42" fillId="0" borderId="0" xfId="0" quotePrefix="1" applyFont="1" applyAlignment="1" applyProtection="1">
      <alignment horizontal="justify" vertical="center"/>
    </xf>
    <xf numFmtId="0" fontId="16" fillId="0" borderId="36" xfId="0" applyFont="1" applyBorder="1" applyAlignment="1" applyProtection="1">
      <alignment horizontal="center" vertical="center"/>
    </xf>
    <xf numFmtId="0" fontId="25" fillId="3" borderId="14" xfId="0" applyFont="1" applyFill="1" applyBorder="1" applyAlignment="1" applyProtection="1">
      <alignment horizontal="center" vertical="center" wrapText="1"/>
    </xf>
    <xf numFmtId="173" fontId="16" fillId="0" borderId="6" xfId="4" applyNumberFormat="1" applyFont="1" applyFill="1" applyBorder="1" applyAlignment="1" applyProtection="1">
      <alignment horizontal="center" vertical="center" shrinkToFit="1"/>
      <protection locked="0"/>
    </xf>
    <xf numFmtId="0" fontId="16" fillId="0" borderId="4" xfId="0" applyFont="1" applyBorder="1" applyAlignment="1" applyProtection="1">
      <alignment vertical="center" wrapText="1"/>
    </xf>
    <xf numFmtId="0" fontId="16" fillId="0" borderId="12" xfId="0" applyFont="1" applyBorder="1" applyAlignment="1" applyProtection="1">
      <alignment vertical="center" wrapText="1"/>
    </xf>
    <xf numFmtId="0" fontId="16" fillId="0" borderId="37" xfId="0" applyFont="1" applyBorder="1" applyAlignment="1" applyProtection="1">
      <alignment vertical="center" wrapText="1"/>
    </xf>
    <xf numFmtId="0" fontId="16" fillId="0" borderId="6" xfId="0" applyFont="1" applyBorder="1" applyAlignment="1" applyProtection="1">
      <alignment vertical="center" wrapText="1"/>
    </xf>
    <xf numFmtId="0" fontId="16" fillId="0" borderId="40" xfId="0" applyFont="1" applyBorder="1" applyAlignment="1" applyProtection="1">
      <alignment vertical="center" wrapText="1"/>
    </xf>
    <xf numFmtId="0" fontId="16" fillId="0" borderId="2" xfId="0" applyNumberFormat="1" applyFont="1" applyBorder="1" applyAlignment="1" applyProtection="1">
      <alignment vertical="center"/>
    </xf>
    <xf numFmtId="0" fontId="20" fillId="5" borderId="26" xfId="0" applyNumberFormat="1" applyFont="1" applyFill="1" applyBorder="1" applyAlignment="1" applyProtection="1">
      <alignment horizontal="center" vertical="center"/>
      <protection locked="0"/>
    </xf>
    <xf numFmtId="170" fontId="20" fillId="5" borderId="26" xfId="0" applyNumberFormat="1" applyFont="1" applyFill="1" applyBorder="1" applyAlignment="1" applyProtection="1">
      <alignment horizontal="center" vertical="center"/>
      <protection locked="0"/>
    </xf>
    <xf numFmtId="165" fontId="16" fillId="5" borderId="1" xfId="4" applyNumberFormat="1" applyFont="1" applyFill="1" applyBorder="1" applyAlignment="1" applyProtection="1">
      <alignment horizontal="center" vertical="center"/>
      <protection locked="0"/>
    </xf>
    <xf numFmtId="165" fontId="16" fillId="5" borderId="3" xfId="4" applyNumberFormat="1" applyFont="1" applyFill="1" applyBorder="1" applyAlignment="1" applyProtection="1">
      <alignment horizontal="center" vertical="center"/>
      <protection locked="0"/>
    </xf>
    <xf numFmtId="0" fontId="25" fillId="3" borderId="45" xfId="0" applyFont="1" applyFill="1" applyBorder="1" applyAlignment="1" applyProtection="1">
      <alignment horizontal="center" vertical="center" wrapText="1"/>
    </xf>
    <xf numFmtId="0" fontId="25" fillId="3" borderId="41" xfId="0" applyFont="1" applyFill="1" applyBorder="1" applyAlignment="1" applyProtection="1">
      <alignment horizontal="center" vertical="center" wrapText="1"/>
    </xf>
    <xf numFmtId="0" fontId="16" fillId="0" borderId="2" xfId="4" applyNumberFormat="1" applyFont="1" applyBorder="1" applyAlignment="1" applyProtection="1">
      <alignment horizontal="center" vertical="center" shrinkToFit="1"/>
    </xf>
    <xf numFmtId="0" fontId="16" fillId="0" borderId="47" xfId="4" applyNumberFormat="1" applyFont="1" applyBorder="1" applyAlignment="1" applyProtection="1">
      <alignment horizontal="center" vertical="center" shrinkToFit="1"/>
    </xf>
    <xf numFmtId="165" fontId="16" fillId="0" borderId="41" xfId="4" applyFont="1" applyFill="1" applyBorder="1" applyAlignment="1" applyProtection="1">
      <alignment vertical="center"/>
    </xf>
    <xf numFmtId="0" fontId="20" fillId="5" borderId="31" xfId="0" applyNumberFormat="1" applyFont="1" applyFill="1" applyBorder="1" applyAlignment="1" applyProtection="1">
      <alignment horizontal="left" vertical="center"/>
    </xf>
    <xf numFmtId="0" fontId="20" fillId="5" borderId="33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16" fillId="0" borderId="0" xfId="0" applyFont="1" applyAlignment="1">
      <alignment vertical="center"/>
    </xf>
    <xf numFmtId="0" fontId="0" fillId="0" borderId="0" xfId="0"/>
    <xf numFmtId="0" fontId="16" fillId="0" borderId="0" xfId="0" applyFont="1" applyBorder="1" applyAlignment="1">
      <alignment vertical="center"/>
    </xf>
    <xf numFmtId="0" fontId="36" fillId="5" borderId="0" xfId="0" applyFont="1" applyFill="1" applyBorder="1" applyAlignment="1" applyProtection="1">
      <alignment horizontal="center" vertical="center" wrapText="1"/>
      <protection hidden="1"/>
    </xf>
    <xf numFmtId="0" fontId="37" fillId="0" borderId="0" xfId="0" applyFont="1" applyBorder="1" applyAlignment="1">
      <alignment vertical="center"/>
    </xf>
    <xf numFmtId="0" fontId="36" fillId="0" borderId="0" xfId="0" applyFont="1" applyBorder="1" applyAlignment="1" applyProtection="1">
      <alignment horizontal="justify" vertical="center" wrapText="1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16" fillId="0" borderId="55" xfId="0" applyFont="1" applyBorder="1" applyAlignment="1">
      <alignment vertical="center"/>
    </xf>
    <xf numFmtId="0" fontId="16" fillId="0" borderId="31" xfId="0" applyFont="1" applyBorder="1" applyAlignment="1">
      <alignment vertical="center"/>
    </xf>
    <xf numFmtId="0" fontId="16" fillId="0" borderId="56" xfId="0" applyFont="1" applyBorder="1" applyAlignment="1">
      <alignment vertical="center"/>
    </xf>
    <xf numFmtId="0" fontId="16" fillId="0" borderId="48" xfId="0" applyFont="1" applyBorder="1" applyAlignment="1">
      <alignment vertical="center"/>
    </xf>
    <xf numFmtId="0" fontId="16" fillId="0" borderId="33" xfId="0" applyFont="1" applyBorder="1" applyAlignment="1">
      <alignment vertical="center"/>
    </xf>
    <xf numFmtId="0" fontId="16" fillId="0" borderId="0" xfId="0" applyFont="1" applyAlignment="1">
      <alignment vertical="center" shrinkToFit="1"/>
    </xf>
    <xf numFmtId="10" fontId="16" fillId="5" borderId="31" xfId="3" applyNumberFormat="1" applyFont="1" applyFill="1" applyBorder="1" applyAlignment="1" applyProtection="1">
      <alignment horizontal="center" vertical="center"/>
      <protection locked="0"/>
    </xf>
    <xf numFmtId="177" fontId="20" fillId="5" borderId="26" xfId="0" applyNumberFormat="1" applyFont="1" applyFill="1" applyBorder="1" applyAlignment="1" applyProtection="1">
      <alignment horizontal="center" vertical="center"/>
      <protection locked="0"/>
    </xf>
    <xf numFmtId="10" fontId="16" fillId="5" borderId="57" xfId="3" applyNumberFormat="1" applyFont="1" applyFill="1" applyBorder="1" applyAlignment="1" applyProtection="1">
      <alignment horizontal="center" vertical="center"/>
      <protection locked="0"/>
    </xf>
    <xf numFmtId="10" fontId="16" fillId="5" borderId="21" xfId="3" applyNumberFormat="1" applyFont="1" applyFill="1" applyBorder="1" applyAlignment="1" applyProtection="1">
      <alignment horizontal="center" vertical="center"/>
      <protection locked="0"/>
    </xf>
    <xf numFmtId="173" fontId="16" fillId="5" borderId="2" xfId="4" applyNumberFormat="1" applyFont="1" applyFill="1" applyBorder="1" applyAlignment="1" applyProtection="1">
      <alignment horizontal="center" vertical="center" shrinkToFit="1"/>
      <protection locked="0"/>
    </xf>
    <xf numFmtId="0" fontId="16" fillId="0" borderId="29" xfId="0" applyFont="1" applyBorder="1" applyAlignment="1" applyProtection="1">
      <alignment horizontal="center" vertical="center"/>
    </xf>
    <xf numFmtId="0" fontId="16" fillId="0" borderId="4" xfId="4" applyNumberFormat="1" applyFont="1" applyBorder="1" applyAlignment="1" applyProtection="1">
      <alignment horizontal="center" vertical="center"/>
    </xf>
    <xf numFmtId="10" fontId="16" fillId="5" borderId="42" xfId="3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center" vertical="center"/>
    </xf>
    <xf numFmtId="0" fontId="16" fillId="0" borderId="5" xfId="0" applyFont="1" applyBorder="1" applyAlignment="1" applyProtection="1">
      <alignment horizontal="center" vertical="center"/>
    </xf>
    <xf numFmtId="10" fontId="16" fillId="5" borderId="4" xfId="3" applyNumberFormat="1" applyFont="1" applyFill="1" applyBorder="1" applyAlignment="1" applyProtection="1">
      <alignment horizontal="center" vertical="center"/>
      <protection locked="0"/>
    </xf>
    <xf numFmtId="10" fontId="16" fillId="5" borderId="6" xfId="3" applyNumberFormat="1" applyFont="1" applyFill="1" applyBorder="1" applyAlignment="1" applyProtection="1">
      <alignment horizontal="center" vertical="center"/>
      <protection locked="0"/>
    </xf>
    <xf numFmtId="0" fontId="16" fillId="0" borderId="61" xfId="4" applyNumberFormat="1" applyFont="1" applyBorder="1" applyAlignment="1" applyProtection="1">
      <alignment horizontal="center" vertical="center" shrinkToFit="1"/>
    </xf>
    <xf numFmtId="0" fontId="30" fillId="0" borderId="0" xfId="0" applyFont="1" applyAlignment="1" applyProtection="1">
      <alignment horizontal="centerContinuous" vertical="center" wrapText="1"/>
    </xf>
    <xf numFmtId="0" fontId="0" fillId="0" borderId="0" xfId="0" applyAlignment="1" applyProtection="1">
      <alignment horizontal="centerContinuous" vertical="center" wrapText="1"/>
    </xf>
    <xf numFmtId="0" fontId="0" fillId="0" borderId="0" xfId="0" applyProtection="1"/>
    <xf numFmtId="0" fontId="16" fillId="0" borderId="0" xfId="0" applyFont="1" applyProtection="1"/>
    <xf numFmtId="165" fontId="16" fillId="5" borderId="38" xfId="4" applyFont="1" applyFill="1" applyBorder="1" applyAlignment="1" applyProtection="1">
      <alignment vertical="center"/>
      <protection locked="0"/>
    </xf>
    <xf numFmtId="165" fontId="16" fillId="5" borderId="39" xfId="4" applyFont="1" applyFill="1" applyBorder="1" applyAlignment="1" applyProtection="1">
      <alignment vertical="center"/>
      <protection locked="0"/>
    </xf>
    <xf numFmtId="173" fontId="16" fillId="5" borderId="4" xfId="4" applyNumberFormat="1" applyFont="1" applyFill="1" applyBorder="1" applyAlignment="1" applyProtection="1">
      <alignment horizontal="center" vertical="center" shrinkToFit="1"/>
      <protection locked="0"/>
    </xf>
    <xf numFmtId="165" fontId="16" fillId="5" borderId="4" xfId="4" applyFont="1" applyFill="1" applyBorder="1" applyAlignment="1" applyProtection="1">
      <alignment vertical="center"/>
      <protection locked="0"/>
    </xf>
    <xf numFmtId="173" fontId="16" fillId="5" borderId="6" xfId="4" applyNumberFormat="1" applyFont="1" applyFill="1" applyBorder="1" applyAlignment="1" applyProtection="1">
      <alignment horizontal="center" vertical="center" shrinkToFit="1"/>
      <protection locked="0"/>
    </xf>
    <xf numFmtId="165" fontId="16" fillId="5" borderId="6" xfId="4" applyFont="1" applyFill="1" applyBorder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</xf>
    <xf numFmtId="0" fontId="25" fillId="3" borderId="2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center" vertical="center"/>
    </xf>
    <xf numFmtId="176" fontId="16" fillId="0" borderId="2" xfId="0" applyNumberFormat="1" applyFont="1" applyFill="1" applyBorder="1" applyAlignment="1" applyProtection="1">
      <alignment horizontal="center" vertical="center"/>
    </xf>
    <xf numFmtId="175" fontId="20" fillId="6" borderId="2" xfId="0" applyNumberFormat="1" applyFont="1" applyFill="1" applyBorder="1" applyAlignment="1" applyProtection="1">
      <alignment horizontal="center" vertical="center"/>
    </xf>
    <xf numFmtId="170" fontId="16" fillId="0" borderId="19" xfId="0" applyNumberFormat="1" applyFont="1" applyFill="1" applyBorder="1" applyAlignment="1" applyProtection="1">
      <alignment horizontal="center" vertical="center"/>
    </xf>
    <xf numFmtId="165" fontId="16" fillId="0" borderId="2" xfId="4" applyNumberFormat="1" applyFont="1" applyFill="1" applyBorder="1" applyAlignment="1" applyProtection="1">
      <alignment horizontal="center" vertical="center"/>
    </xf>
    <xf numFmtId="165" fontId="16" fillId="4" borderId="19" xfId="4" applyNumberFormat="1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vertical="center" wrapText="1"/>
    </xf>
    <xf numFmtId="0" fontId="16" fillId="0" borderId="4" xfId="0" applyFont="1" applyFill="1" applyBorder="1" applyAlignment="1" applyProtection="1">
      <alignment horizontal="center" vertical="center"/>
    </xf>
    <xf numFmtId="176" fontId="16" fillId="0" borderId="4" xfId="0" applyNumberFormat="1" applyFont="1" applyFill="1" applyBorder="1" applyAlignment="1" applyProtection="1">
      <alignment horizontal="center" vertical="center"/>
    </xf>
    <xf numFmtId="175" fontId="20" fillId="6" borderId="4" xfId="0" applyNumberFormat="1" applyFont="1" applyFill="1" applyBorder="1" applyAlignment="1" applyProtection="1">
      <alignment horizontal="center" vertical="center"/>
    </xf>
    <xf numFmtId="170" fontId="16" fillId="0" borderId="20" xfId="0" applyNumberFormat="1" applyFont="1" applyFill="1" applyBorder="1" applyAlignment="1" applyProtection="1">
      <alignment horizontal="center" vertical="center"/>
    </xf>
    <xf numFmtId="165" fontId="16" fillId="0" borderId="4" xfId="4" applyNumberFormat="1" applyFont="1" applyFill="1" applyBorder="1" applyAlignment="1" applyProtection="1">
      <alignment horizontal="center" vertical="center"/>
    </xf>
    <xf numFmtId="165" fontId="16" fillId="4" borderId="20" xfId="4" applyNumberFormat="1" applyFont="1" applyFill="1" applyBorder="1" applyAlignment="1" applyProtection="1">
      <alignment horizontal="center" vertical="center"/>
    </xf>
    <xf numFmtId="0" fontId="20" fillId="2" borderId="17" xfId="0" applyFont="1" applyFill="1" applyBorder="1" applyAlignment="1" applyProtection="1">
      <alignment horizontal="centerContinuous" vertical="center"/>
    </xf>
    <xf numFmtId="0" fontId="20" fillId="2" borderId="14" xfId="0" applyNumberFormat="1" applyFont="1" applyFill="1" applyBorder="1" applyAlignment="1" applyProtection="1">
      <alignment horizontal="center" vertical="center"/>
    </xf>
    <xf numFmtId="165" fontId="20" fillId="2" borderId="18" xfId="0" applyNumberFormat="1" applyFont="1" applyFill="1" applyBorder="1" applyAlignment="1" applyProtection="1">
      <alignment vertical="center"/>
    </xf>
    <xf numFmtId="165" fontId="20" fillId="2" borderId="17" xfId="0" applyNumberFormat="1" applyFont="1" applyFill="1" applyBorder="1" applyAlignment="1" applyProtection="1">
      <alignment vertical="center"/>
    </xf>
    <xf numFmtId="0" fontId="16" fillId="0" borderId="14" xfId="0" applyFont="1" applyBorder="1" applyAlignment="1" applyProtection="1">
      <alignment horizontal="centerContinuous" vertical="center" wrapText="1"/>
    </xf>
    <xf numFmtId="0" fontId="16" fillId="0" borderId="18" xfId="0" applyFont="1" applyBorder="1" applyAlignment="1" applyProtection="1">
      <alignment horizontal="centerContinuous" vertical="center" wrapText="1"/>
    </xf>
    <xf numFmtId="0" fontId="16" fillId="0" borderId="17" xfId="0" applyFont="1" applyBorder="1" applyAlignment="1" applyProtection="1">
      <alignment horizontal="center" vertical="center"/>
    </xf>
    <xf numFmtId="0" fontId="22" fillId="4" borderId="14" xfId="0" applyFont="1" applyFill="1" applyBorder="1" applyAlignment="1" applyProtection="1">
      <alignment horizontal="centerContinuous" vertical="center" wrapText="1"/>
    </xf>
    <xf numFmtId="0" fontId="22" fillId="4" borderId="18" xfId="0" applyFont="1" applyFill="1" applyBorder="1" applyAlignment="1" applyProtection="1">
      <alignment horizontal="centerContinuous" vertical="center" wrapText="1"/>
    </xf>
    <xf numFmtId="165" fontId="16" fillId="0" borderId="1" xfId="4" applyNumberFormat="1" applyFont="1" applyFill="1" applyBorder="1" applyAlignment="1" applyProtection="1">
      <alignment horizontal="center" vertical="center"/>
    </xf>
    <xf numFmtId="2" fontId="30" fillId="5" borderId="34" xfId="0" applyNumberFormat="1" applyFont="1" applyFill="1" applyBorder="1" applyAlignment="1" applyProtection="1">
      <alignment horizontal="center" vertical="center"/>
      <protection locked="0"/>
    </xf>
    <xf numFmtId="0" fontId="16" fillId="0" borderId="29" xfId="0" applyFont="1" applyBorder="1" applyAlignment="1" applyProtection="1">
      <alignment horizontal="center" vertical="center"/>
    </xf>
    <xf numFmtId="0" fontId="16" fillId="0" borderId="3" xfId="0" applyFont="1" applyBorder="1" applyAlignment="1" applyProtection="1">
      <alignment horizontal="center" vertical="center"/>
    </xf>
    <xf numFmtId="0" fontId="16" fillId="0" borderId="5" xfId="0" applyFont="1" applyBorder="1" applyAlignment="1" applyProtection="1">
      <alignment horizontal="center" vertical="center"/>
    </xf>
    <xf numFmtId="0" fontId="53" fillId="0" borderId="26" xfId="0" applyFont="1" applyFill="1" applyBorder="1" applyAlignment="1" applyProtection="1">
      <alignment horizontal="centerContinuous" vertical="center"/>
    </xf>
    <xf numFmtId="0" fontId="20" fillId="0" borderId="26" xfId="0" applyNumberFormat="1" applyFont="1" applyBorder="1" applyAlignment="1" applyProtection="1">
      <alignment horizontal="centerContinuous" vertical="center" wrapText="1"/>
    </xf>
    <xf numFmtId="0" fontId="25" fillId="3" borderId="14" xfId="0" applyFont="1" applyFill="1" applyBorder="1" applyAlignment="1" applyProtection="1">
      <alignment horizontal="center" vertical="center"/>
    </xf>
    <xf numFmtId="0" fontId="25" fillId="3" borderId="18" xfId="0" applyFont="1" applyFill="1" applyBorder="1" applyAlignment="1" applyProtection="1">
      <alignment horizontal="center" vertical="center"/>
    </xf>
    <xf numFmtId="0" fontId="16" fillId="0" borderId="28" xfId="0" applyFont="1" applyBorder="1" applyAlignment="1" applyProtection="1">
      <alignment horizontal="center" vertical="center"/>
    </xf>
    <xf numFmtId="0" fontId="16" fillId="0" borderId="40" xfId="0" applyFont="1" applyBorder="1" applyAlignment="1" applyProtection="1">
      <alignment horizontal="center" vertical="center" wrapText="1"/>
    </xf>
    <xf numFmtId="0" fontId="16" fillId="0" borderId="40" xfId="0" applyFont="1" applyBorder="1" applyAlignment="1" applyProtection="1">
      <alignment horizontal="center" vertical="center"/>
    </xf>
    <xf numFmtId="172" fontId="16" fillId="0" borderId="41" xfId="0" applyNumberFormat="1" applyFont="1" applyBorder="1" applyAlignment="1" applyProtection="1">
      <alignment horizontal="center" vertical="center"/>
    </xf>
    <xf numFmtId="0" fontId="20" fillId="4" borderId="41" xfId="0" applyFont="1" applyFill="1" applyBorder="1" applyAlignment="1" applyProtection="1">
      <alignment horizontal="center" vertical="center"/>
    </xf>
    <xf numFmtId="0" fontId="26" fillId="3" borderId="17" xfId="0" applyFont="1" applyFill="1" applyBorder="1" applyAlignment="1" applyProtection="1">
      <alignment horizontal="centerContinuous" vertical="center"/>
    </xf>
    <xf numFmtId="170" fontId="16" fillId="0" borderId="63" xfId="0" applyNumberFormat="1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Continuous" vertical="center"/>
    </xf>
    <xf numFmtId="164" fontId="16" fillId="0" borderId="0" xfId="2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vertical="center"/>
    </xf>
    <xf numFmtId="0" fontId="25" fillId="3" borderId="34" xfId="0" applyFont="1" applyFill="1" applyBorder="1" applyAlignment="1" applyProtection="1">
      <alignment horizontal="center" vertical="center" wrapText="1"/>
    </xf>
    <xf numFmtId="0" fontId="25" fillId="3" borderId="62" xfId="0" applyFont="1" applyFill="1" applyBorder="1" applyAlignment="1" applyProtection="1">
      <alignment horizontal="center" vertical="center" wrapText="1"/>
    </xf>
    <xf numFmtId="0" fontId="25" fillId="3" borderId="37" xfId="0" applyFont="1" applyFill="1" applyBorder="1" applyAlignment="1" applyProtection="1">
      <alignment horizontal="center" vertical="center" wrapText="1"/>
    </xf>
    <xf numFmtId="178" fontId="16" fillId="0" borderId="4" xfId="0" applyNumberFormat="1" applyFont="1" applyBorder="1" applyAlignment="1" applyProtection="1">
      <alignment horizontal="center" vertical="center" wrapText="1"/>
    </xf>
    <xf numFmtId="179" fontId="16" fillId="0" borderId="4" xfId="0" applyNumberFormat="1" applyFont="1" applyBorder="1" applyAlignment="1" applyProtection="1">
      <alignment horizontal="center" vertical="center" wrapText="1"/>
    </xf>
    <xf numFmtId="180" fontId="16" fillId="0" borderId="4" xfId="0" applyNumberFormat="1" applyFont="1" applyBorder="1" applyAlignment="1" applyProtection="1">
      <alignment horizontal="center" vertical="center" wrapText="1"/>
    </xf>
    <xf numFmtId="164" fontId="22" fillId="3" borderId="4" xfId="2" applyFont="1" applyFill="1" applyBorder="1" applyAlignment="1" applyProtection="1">
      <alignment vertical="center"/>
    </xf>
    <xf numFmtId="0" fontId="18" fillId="0" borderId="48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164" fontId="16" fillId="0" borderId="2" xfId="2" applyFont="1" applyBorder="1" applyAlignment="1" applyProtection="1">
      <alignment vertical="center"/>
    </xf>
    <xf numFmtId="0" fontId="16" fillId="0" borderId="2" xfId="0" applyFont="1" applyBorder="1" applyAlignment="1" applyProtection="1">
      <alignment horizontal="center" vertical="center"/>
    </xf>
    <xf numFmtId="164" fontId="16" fillId="0" borderId="19" xfId="2" applyFont="1" applyBorder="1" applyAlignment="1" applyProtection="1">
      <alignment vertical="center"/>
    </xf>
    <xf numFmtId="43" fontId="16" fillId="0" borderId="0" xfId="0" applyNumberFormat="1" applyFont="1" applyAlignment="1" applyProtection="1">
      <alignment vertical="center"/>
    </xf>
    <xf numFmtId="164" fontId="26" fillId="3" borderId="17" xfId="0" applyNumberFormat="1" applyFont="1" applyFill="1" applyBorder="1" applyAlignment="1" applyProtection="1">
      <alignment vertical="center"/>
    </xf>
    <xf numFmtId="0" fontId="25" fillId="3" borderId="14" xfId="0" applyFont="1" applyFill="1" applyBorder="1" applyAlignment="1" applyProtection="1">
      <alignment horizontal="centerContinuous" vertical="center"/>
    </xf>
    <xf numFmtId="0" fontId="25" fillId="3" borderId="18" xfId="0" applyFont="1" applyFill="1" applyBorder="1" applyAlignment="1" applyProtection="1">
      <alignment horizontal="centerContinuous" vertical="center"/>
    </xf>
    <xf numFmtId="0" fontId="25" fillId="3" borderId="18" xfId="0" applyFont="1" applyFill="1" applyBorder="1" applyAlignment="1" applyProtection="1">
      <alignment horizontal="centerContinuous" vertical="center" wrapText="1"/>
    </xf>
    <xf numFmtId="0" fontId="25" fillId="3" borderId="17" xfId="0" applyFont="1" applyFill="1" applyBorder="1" applyAlignment="1" applyProtection="1">
      <alignment horizontal="centerContinuous" vertical="center" wrapText="1"/>
    </xf>
    <xf numFmtId="0" fontId="16" fillId="0" borderId="36" xfId="0" applyFont="1" applyFill="1" applyBorder="1" applyAlignment="1" applyProtection="1">
      <alignment horizontal="centerContinuous" vertical="center" wrapText="1"/>
    </xf>
    <xf numFmtId="0" fontId="16" fillId="0" borderId="37" xfId="0" applyNumberFormat="1" applyFont="1" applyBorder="1" applyAlignment="1" applyProtection="1">
      <alignment horizontal="centerContinuous" vertical="center"/>
    </xf>
    <xf numFmtId="0" fontId="16" fillId="0" borderId="37" xfId="2" applyNumberFormat="1" applyFont="1" applyBorder="1" applyAlignment="1" applyProtection="1">
      <alignment horizontal="centerContinuous" vertical="center"/>
    </xf>
    <xf numFmtId="181" fontId="16" fillId="0" borderId="37" xfId="4" applyNumberFormat="1" applyFont="1" applyBorder="1" applyAlignment="1" applyProtection="1">
      <alignment horizontal="centerContinuous" vertical="center"/>
    </xf>
    <xf numFmtId="181" fontId="16" fillId="0" borderId="38" xfId="4" applyNumberFormat="1" applyFont="1" applyBorder="1" applyAlignment="1" applyProtection="1">
      <alignment horizontal="centerContinuous" vertical="center"/>
    </xf>
    <xf numFmtId="0" fontId="16" fillId="0" borderId="29" xfId="0" applyNumberFormat="1" applyFont="1" applyBorder="1" applyAlignment="1" applyProtection="1">
      <alignment horizontal="center" vertical="center"/>
    </xf>
    <xf numFmtId="0" fontId="16" fillId="0" borderId="34" xfId="0" applyNumberFormat="1" applyFont="1" applyBorder="1" applyAlignment="1" applyProtection="1">
      <alignment horizontal="centerContinuous" vertical="center"/>
    </xf>
    <xf numFmtId="0" fontId="16" fillId="0" borderId="34" xfId="2" applyNumberFormat="1" applyFont="1" applyBorder="1" applyAlignment="1" applyProtection="1">
      <alignment horizontal="centerContinuous" vertical="center"/>
    </xf>
    <xf numFmtId="182" fontId="16" fillId="0" borderId="34" xfId="2" applyNumberFormat="1" applyFont="1" applyBorder="1" applyAlignment="1" applyProtection="1">
      <alignment horizontal="centerContinuous" vertical="center"/>
    </xf>
    <xf numFmtId="182" fontId="16" fillId="0" borderId="35" xfId="2" applyNumberFormat="1" applyFont="1" applyBorder="1" applyAlignment="1" applyProtection="1">
      <alignment horizontal="centerContinuous" vertical="center"/>
    </xf>
    <xf numFmtId="181" fontId="26" fillId="3" borderId="18" xfId="4" applyNumberFormat="1" applyFont="1" applyFill="1" applyBorder="1" applyAlignment="1" applyProtection="1">
      <alignment horizontal="centerContinuous" vertical="center"/>
    </xf>
    <xf numFmtId="181" fontId="26" fillId="3" borderId="17" xfId="4" applyNumberFormat="1" applyFont="1" applyFill="1" applyBorder="1" applyAlignment="1" applyProtection="1">
      <alignment horizontal="centerContinuous" vertical="center"/>
    </xf>
    <xf numFmtId="0" fontId="25" fillId="3" borderId="60" xfId="0" applyFont="1" applyFill="1" applyBorder="1" applyAlignment="1" applyProtection="1">
      <alignment horizontal="centerContinuous" vertical="center" wrapText="1"/>
    </xf>
    <xf numFmtId="0" fontId="26" fillId="3" borderId="60" xfId="0" applyFont="1" applyFill="1" applyBorder="1" applyAlignment="1" applyProtection="1">
      <alignment horizontal="centerContinuous" vertical="center"/>
    </xf>
    <xf numFmtId="0" fontId="26" fillId="3" borderId="43" xfId="0" applyFont="1" applyFill="1" applyBorder="1" applyAlignment="1" applyProtection="1">
      <alignment horizontal="centerContinuous" vertical="center"/>
    </xf>
    <xf numFmtId="0" fontId="20" fillId="0" borderId="0" xfId="0" applyFont="1" applyBorder="1" applyAlignment="1" applyProtection="1">
      <alignment vertical="center" wrapText="1"/>
    </xf>
    <xf numFmtId="0" fontId="16" fillId="0" borderId="0" xfId="0" applyFont="1" applyAlignment="1" applyProtection="1">
      <alignment horizontal="left" vertical="center"/>
    </xf>
    <xf numFmtId="0" fontId="20" fillId="0" borderId="26" xfId="0" applyNumberFormat="1" applyFont="1" applyFill="1" applyBorder="1" applyAlignment="1" applyProtection="1">
      <alignment horizontal="center" vertical="center"/>
    </xf>
    <xf numFmtId="170" fontId="20" fillId="0" borderId="26" xfId="0" applyNumberFormat="1" applyFont="1" applyFill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vertical="center"/>
    </xf>
    <xf numFmtId="0" fontId="16" fillId="0" borderId="27" xfId="0" applyFont="1" applyBorder="1" applyAlignment="1" applyProtection="1">
      <alignment vertical="center"/>
    </xf>
    <xf numFmtId="0" fontId="25" fillId="3" borderId="17" xfId="0" applyFont="1" applyFill="1" applyBorder="1" applyAlignment="1" applyProtection="1">
      <alignment horizontal="center" vertical="center"/>
    </xf>
    <xf numFmtId="0" fontId="16" fillId="5" borderId="9" xfId="0" applyFont="1" applyFill="1" applyBorder="1" applyAlignment="1" applyProtection="1">
      <alignment horizontal="left" vertical="center" indent="2"/>
    </xf>
    <xf numFmtId="0" fontId="16" fillId="5" borderId="31" xfId="0" applyFont="1" applyFill="1" applyBorder="1" applyAlignment="1" applyProtection="1">
      <alignment vertical="center"/>
    </xf>
    <xf numFmtId="0" fontId="20" fillId="4" borderId="1" xfId="0" applyFont="1" applyFill="1" applyBorder="1" applyAlignment="1" applyProtection="1">
      <alignment horizontal="center" vertical="center"/>
    </xf>
    <xf numFmtId="0" fontId="20" fillId="4" borderId="22" xfId="0" applyFont="1" applyFill="1" applyBorder="1" applyAlignment="1" applyProtection="1">
      <alignment vertical="center"/>
    </xf>
    <xf numFmtId="0" fontId="20" fillId="4" borderId="23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vertical="center"/>
    </xf>
    <xf numFmtId="10" fontId="20" fillId="4" borderId="24" xfId="3" applyNumberFormat="1" applyFont="1" applyFill="1" applyBorder="1" applyAlignment="1" applyProtection="1">
      <alignment horizontal="center" vertical="center"/>
    </xf>
    <xf numFmtId="0" fontId="16" fillId="0" borderId="9" xfId="0" applyFont="1" applyFill="1" applyBorder="1" applyAlignment="1" applyProtection="1">
      <alignment horizontal="left" vertical="center" indent="2"/>
    </xf>
    <xf numFmtId="0" fontId="16" fillId="0" borderId="31" xfId="0" applyFont="1" applyBorder="1" applyAlignment="1" applyProtection="1">
      <alignment vertical="center"/>
    </xf>
    <xf numFmtId="0" fontId="16" fillId="0" borderId="46" xfId="0" applyFont="1" applyBorder="1" applyAlignment="1" applyProtection="1">
      <alignment vertical="center"/>
    </xf>
    <xf numFmtId="0" fontId="16" fillId="0" borderId="10" xfId="0" applyFont="1" applyBorder="1" applyAlignment="1" applyProtection="1">
      <alignment horizontal="centerContinuous" vertical="center"/>
    </xf>
    <xf numFmtId="0" fontId="16" fillId="0" borderId="11" xfId="0" applyFont="1" applyBorder="1" applyAlignment="1" applyProtection="1">
      <alignment horizontal="centerContinuous" vertical="center"/>
    </xf>
    <xf numFmtId="0" fontId="16" fillId="0" borderId="0" xfId="0" applyFont="1" applyBorder="1" applyAlignment="1" applyProtection="1">
      <alignment vertical="center"/>
    </xf>
    <xf numFmtId="0" fontId="16" fillId="0" borderId="58" xfId="0" applyFont="1" applyBorder="1" applyAlignment="1" applyProtection="1">
      <alignment horizontal="centerContinuous" vertical="center"/>
    </xf>
    <xf numFmtId="0" fontId="16" fillId="0" borderId="59" xfId="0" applyFont="1" applyBorder="1" applyAlignment="1" applyProtection="1">
      <alignment horizontal="centerContinuous" vertical="center"/>
    </xf>
    <xf numFmtId="0" fontId="20" fillId="2" borderId="15" xfId="0" applyFont="1" applyFill="1" applyBorder="1" applyAlignment="1" applyProtection="1">
      <alignment horizontal="centerContinuous" vertical="center"/>
    </xf>
    <xf numFmtId="0" fontId="20" fillId="2" borderId="16" xfId="0" applyFont="1" applyFill="1" applyBorder="1" applyAlignment="1" applyProtection="1">
      <alignment horizontal="centerContinuous" vertical="center"/>
    </xf>
    <xf numFmtId="10" fontId="20" fillId="2" borderId="17" xfId="3" applyNumberFormat="1" applyFont="1" applyFill="1" applyBorder="1" applyAlignment="1" applyProtection="1">
      <alignment horizontal="center" vertical="center"/>
    </xf>
    <xf numFmtId="0" fontId="16" fillId="0" borderId="9" xfId="0" applyFont="1" applyBorder="1" applyAlignment="1" applyProtection="1">
      <alignment vertical="center"/>
    </xf>
    <xf numFmtId="0" fontId="19" fillId="0" borderId="9" xfId="0" applyFont="1" applyBorder="1" applyAlignment="1" applyProtection="1">
      <alignment horizontal="left" vertical="center" indent="2"/>
    </xf>
    <xf numFmtId="0" fontId="19" fillId="0" borderId="0" xfId="0" applyFont="1" applyBorder="1" applyAlignment="1" applyProtection="1">
      <alignment vertical="center"/>
    </xf>
    <xf numFmtId="0" fontId="16" fillId="0" borderId="13" xfId="0" applyFont="1" applyBorder="1" applyAlignment="1" applyProtection="1">
      <alignment vertical="center"/>
    </xf>
    <xf numFmtId="0" fontId="16" fillId="0" borderId="12" xfId="0" applyFont="1" applyBorder="1" applyAlignment="1" applyProtection="1">
      <alignment horizontal="centerContinuous" vertical="center"/>
    </xf>
    <xf numFmtId="0" fontId="16" fillId="0" borderId="13" xfId="0" applyFont="1" applyBorder="1" applyAlignment="1" applyProtection="1">
      <alignment horizontal="centerContinuous" vertical="center"/>
    </xf>
    <xf numFmtId="0" fontId="17" fillId="5" borderId="9" xfId="0" applyFont="1" applyFill="1" applyBorder="1" applyAlignment="1" applyProtection="1">
      <alignment horizontal="left" vertical="center" indent="2"/>
    </xf>
    <xf numFmtId="0" fontId="16" fillId="5" borderId="0" xfId="0" applyFont="1" applyFill="1" applyBorder="1" applyAlignment="1" applyProtection="1">
      <alignment vertical="center"/>
    </xf>
    <xf numFmtId="0" fontId="26" fillId="3" borderId="15" xfId="0" applyFont="1" applyFill="1" applyBorder="1" applyAlignment="1" applyProtection="1">
      <alignment horizontal="centerContinuous" vertical="center"/>
    </xf>
    <xf numFmtId="0" fontId="26" fillId="3" borderId="16" xfId="0" applyFont="1" applyFill="1" applyBorder="1" applyAlignment="1" applyProtection="1">
      <alignment horizontal="centerContinuous" vertical="center"/>
    </xf>
    <xf numFmtId="10" fontId="26" fillId="3" borderId="17" xfId="3" applyNumberFormat="1" applyFont="1" applyFill="1" applyBorder="1" applyAlignment="1" applyProtection="1">
      <alignment horizontal="center" vertical="center"/>
    </xf>
    <xf numFmtId="0" fontId="25" fillId="3" borderId="18" xfId="0" applyFont="1" applyFill="1" applyBorder="1" applyAlignment="1" applyProtection="1">
      <alignment horizontal="center" vertical="center" wrapText="1"/>
    </xf>
    <xf numFmtId="0" fontId="25" fillId="3" borderId="17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 wrapText="1"/>
    </xf>
    <xf numFmtId="10" fontId="16" fillId="0" borderId="0" xfId="3" applyNumberFormat="1" applyFont="1" applyAlignment="1" applyProtection="1">
      <alignment vertical="center"/>
    </xf>
    <xf numFmtId="0" fontId="16" fillId="0" borderId="4" xfId="4" applyNumberFormat="1" applyFont="1" applyBorder="1" applyAlignment="1" applyProtection="1">
      <alignment horizontal="center" vertical="center"/>
    </xf>
    <xf numFmtId="0" fontId="16" fillId="0" borderId="3" xfId="0" applyFont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center"/>
    </xf>
    <xf numFmtId="0" fontId="16" fillId="0" borderId="36" xfId="0" applyFont="1" applyFill="1" applyBorder="1" applyAlignment="1" applyProtection="1">
      <alignment horizontal="center" vertical="center"/>
    </xf>
    <xf numFmtId="176" fontId="16" fillId="0" borderId="37" xfId="0" applyNumberFormat="1" applyFont="1" applyFill="1" applyBorder="1" applyAlignment="1" applyProtection="1">
      <alignment horizontal="center" vertical="center"/>
    </xf>
    <xf numFmtId="165" fontId="16" fillId="5" borderId="36" xfId="4" applyNumberFormat="1" applyFont="1" applyFill="1" applyBorder="1" applyAlignment="1" applyProtection="1">
      <alignment horizontal="center" vertical="center"/>
      <protection locked="0"/>
    </xf>
    <xf numFmtId="0" fontId="16" fillId="0" borderId="40" xfId="0" applyFont="1" applyFill="1" applyBorder="1" applyAlignment="1" applyProtection="1">
      <alignment vertical="center" wrapText="1"/>
    </xf>
    <xf numFmtId="0" fontId="16" fillId="0" borderId="40" xfId="0" applyFont="1" applyFill="1" applyBorder="1" applyAlignment="1" applyProtection="1">
      <alignment horizontal="center" vertical="center"/>
    </xf>
    <xf numFmtId="175" fontId="20" fillId="6" borderId="40" xfId="0" applyNumberFormat="1" applyFont="1" applyFill="1" applyBorder="1" applyAlignment="1" applyProtection="1">
      <alignment horizontal="center" vertical="center"/>
    </xf>
    <xf numFmtId="165" fontId="16" fillId="0" borderId="40" xfId="4" applyNumberFormat="1" applyFont="1" applyFill="1" applyBorder="1" applyAlignment="1" applyProtection="1">
      <alignment horizontal="center" vertical="center"/>
    </xf>
    <xf numFmtId="165" fontId="16" fillId="0" borderId="34" xfId="4" applyNumberFormat="1" applyFont="1" applyFill="1" applyBorder="1" applyAlignment="1" applyProtection="1">
      <alignment horizontal="center" vertical="center"/>
    </xf>
    <xf numFmtId="165" fontId="16" fillId="4" borderId="41" xfId="4" applyNumberFormat="1" applyFont="1" applyFill="1" applyBorder="1" applyAlignment="1" applyProtection="1">
      <alignment horizontal="center" vertical="center"/>
    </xf>
    <xf numFmtId="165" fontId="16" fillId="4" borderId="35" xfId="4" applyNumberFormat="1" applyFont="1" applyFill="1" applyBorder="1" applyAlignment="1" applyProtection="1">
      <alignment horizontal="center" vertical="center"/>
    </xf>
    <xf numFmtId="175" fontId="20" fillId="6" borderId="34" xfId="0" applyNumberFormat="1" applyFont="1" applyFill="1" applyBorder="1" applyAlignment="1" applyProtection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38" fillId="0" borderId="0" xfId="0" applyFont="1" applyBorder="1" applyAlignment="1" applyProtection="1">
      <alignment horizontal="justify" vertical="center" wrapText="1"/>
      <protection hidden="1"/>
    </xf>
    <xf numFmtId="0" fontId="35" fillId="0" borderId="0" xfId="1" applyFont="1" applyBorder="1" applyAlignment="1" applyProtection="1">
      <alignment horizontal="center" vertical="center" shrinkToFit="1"/>
      <protection hidden="1"/>
    </xf>
    <xf numFmtId="0" fontId="37" fillId="0" borderId="0" xfId="0" applyFont="1" applyBorder="1" applyAlignment="1" applyProtection="1">
      <alignment horizontal="center" vertical="center" shrinkToFit="1"/>
      <protection hidden="1"/>
    </xf>
    <xf numFmtId="0" fontId="32" fillId="0" borderId="0" xfId="0" applyFont="1" applyBorder="1" applyAlignment="1" applyProtection="1">
      <alignment horizontal="justify" vertical="center" wrapText="1"/>
      <protection hidden="1"/>
    </xf>
    <xf numFmtId="0" fontId="34" fillId="0" borderId="0" xfId="0" applyFont="1" applyBorder="1" applyAlignment="1" applyProtection="1">
      <alignment horizontal="justify" vertical="center" wrapText="1"/>
      <protection hidden="1"/>
    </xf>
    <xf numFmtId="0" fontId="33" fillId="0" borderId="0" xfId="0" applyFont="1" applyBorder="1" applyAlignment="1">
      <alignment horizontal="center" vertical="center"/>
    </xf>
    <xf numFmtId="0" fontId="20" fillId="5" borderId="26" xfId="0" applyFont="1" applyFill="1" applyBorder="1" applyAlignment="1" applyProtection="1">
      <alignment horizontal="center" vertical="center"/>
      <protection locked="0"/>
    </xf>
    <xf numFmtId="167" fontId="20" fillId="5" borderId="26" xfId="0" applyNumberFormat="1" applyFont="1" applyFill="1" applyBorder="1" applyAlignment="1" applyProtection="1">
      <alignment horizontal="center" vertical="center"/>
      <protection locked="0"/>
    </xf>
    <xf numFmtId="20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0" fillId="0" borderId="9" xfId="0" applyFont="1" applyBorder="1" applyAlignment="1" applyProtection="1">
      <alignment horizontal="justify" vertical="center" wrapText="1"/>
    </xf>
    <xf numFmtId="0" fontId="30" fillId="0" borderId="0" xfId="0" applyFont="1" applyBorder="1" applyAlignment="1" applyProtection="1">
      <alignment horizontal="justify" vertical="center" wrapText="1"/>
    </xf>
    <xf numFmtId="0" fontId="30" fillId="0" borderId="31" xfId="0" applyFont="1" applyBorder="1" applyAlignment="1" applyProtection="1">
      <alignment horizontal="justify" vertical="center" wrapText="1"/>
    </xf>
    <xf numFmtId="0" fontId="30" fillId="0" borderId="32" xfId="0" applyFont="1" applyBorder="1" applyAlignment="1" applyProtection="1">
      <alignment horizontal="justify" vertical="center" wrapText="1"/>
    </xf>
    <xf numFmtId="0" fontId="30" fillId="0" borderId="48" xfId="0" applyFont="1" applyBorder="1" applyAlignment="1" applyProtection="1">
      <alignment horizontal="justify" vertical="center" wrapText="1"/>
    </xf>
    <xf numFmtId="0" fontId="30" fillId="0" borderId="33" xfId="0" applyFont="1" applyBorder="1" applyAlignment="1" applyProtection="1">
      <alignment horizontal="justify" vertical="center" wrapText="1"/>
    </xf>
    <xf numFmtId="0" fontId="25" fillId="3" borderId="18" xfId="0" applyFont="1" applyFill="1" applyBorder="1" applyAlignment="1" applyProtection="1">
      <alignment horizontal="center" vertical="center"/>
    </xf>
    <xf numFmtId="0" fontId="20" fillId="5" borderId="26" xfId="0" applyNumberFormat="1" applyFont="1" applyFill="1" applyBorder="1" applyAlignment="1" applyProtection="1">
      <alignment horizontal="center" vertical="center" shrinkToFit="1"/>
      <protection locked="0"/>
    </xf>
    <xf numFmtId="174" fontId="20" fillId="5" borderId="26" xfId="0" applyNumberFormat="1" applyFont="1" applyFill="1" applyBorder="1" applyAlignment="1" applyProtection="1">
      <alignment horizontal="center" vertical="center"/>
      <protection locked="0"/>
    </xf>
    <xf numFmtId="169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15" fillId="5" borderId="26" xfId="1" applyNumberFormat="1" applyFill="1" applyBorder="1" applyAlignment="1" applyProtection="1">
      <alignment horizontal="center" vertical="center" shrinkToFit="1"/>
      <protection locked="0"/>
    </xf>
    <xf numFmtId="167" fontId="20" fillId="5" borderId="32" xfId="0" applyNumberFormat="1" applyFont="1" applyFill="1" applyBorder="1" applyAlignment="1" applyProtection="1">
      <alignment horizontal="center" vertical="center"/>
      <protection locked="0"/>
    </xf>
    <xf numFmtId="167" fontId="20" fillId="5" borderId="33" xfId="0" applyNumberFormat="1" applyFont="1" applyFill="1" applyBorder="1" applyAlignment="1" applyProtection="1">
      <alignment horizontal="center" vertical="center"/>
      <protection locked="0"/>
    </xf>
    <xf numFmtId="0" fontId="20" fillId="0" borderId="32" xfId="0" applyNumberFormat="1" applyFont="1" applyBorder="1" applyAlignment="1" applyProtection="1">
      <alignment horizontal="center" vertical="center" wrapText="1"/>
    </xf>
    <xf numFmtId="0" fontId="20" fillId="0" borderId="48" xfId="0" applyNumberFormat="1" applyFont="1" applyBorder="1" applyAlignment="1" applyProtection="1">
      <alignment horizontal="center" vertical="center" wrapText="1"/>
    </xf>
    <xf numFmtId="0" fontId="20" fillId="0" borderId="33" xfId="0" applyNumberFormat="1" applyFont="1" applyBorder="1" applyAlignment="1" applyProtection="1">
      <alignment horizontal="center" vertical="center" wrapText="1"/>
    </xf>
    <xf numFmtId="0" fontId="16" fillId="0" borderId="29" xfId="0" applyFont="1" applyBorder="1" applyAlignment="1" applyProtection="1">
      <alignment horizontal="center" vertical="center"/>
    </xf>
    <xf numFmtId="0" fontId="16" fillId="0" borderId="49" xfId="0" applyFont="1" applyBorder="1" applyAlignment="1" applyProtection="1">
      <alignment horizontal="center" vertical="center"/>
    </xf>
    <xf numFmtId="0" fontId="16" fillId="0" borderId="34" xfId="4" applyNumberFormat="1" applyFont="1" applyBorder="1" applyAlignment="1" applyProtection="1">
      <alignment horizontal="center" vertical="center"/>
    </xf>
    <xf numFmtId="0" fontId="16" fillId="0" borderId="42" xfId="4" applyNumberFormat="1" applyFont="1" applyBorder="1" applyAlignment="1" applyProtection="1">
      <alignment horizontal="center" vertical="center"/>
    </xf>
    <xf numFmtId="10" fontId="16" fillId="5" borderId="34" xfId="3" applyNumberFormat="1" applyFont="1" applyFill="1" applyBorder="1" applyAlignment="1" applyProtection="1">
      <alignment horizontal="center" vertical="center"/>
      <protection locked="0"/>
    </xf>
    <xf numFmtId="10" fontId="16" fillId="5" borderId="42" xfId="3" applyNumberFormat="1" applyFont="1" applyFill="1" applyBorder="1" applyAlignment="1" applyProtection="1">
      <alignment horizontal="center" vertical="center"/>
      <protection locked="0"/>
    </xf>
    <xf numFmtId="165" fontId="16" fillId="0" borderId="35" xfId="4" applyFont="1" applyFill="1" applyBorder="1" applyAlignment="1" applyProtection="1">
      <alignment horizontal="center" vertical="center"/>
    </xf>
    <xf numFmtId="165" fontId="16" fillId="0" borderId="39" xfId="4" applyFont="1" applyFill="1" applyBorder="1" applyAlignment="1" applyProtection="1">
      <alignment horizontal="center" vertical="center"/>
    </xf>
    <xf numFmtId="167" fontId="20" fillId="5" borderId="26" xfId="0" applyNumberFormat="1" applyFont="1" applyFill="1" applyBorder="1" applyAlignment="1" applyProtection="1">
      <alignment horizontal="center" vertical="center" shrinkToFit="1"/>
      <protection locked="0"/>
    </xf>
    <xf numFmtId="171" fontId="20" fillId="0" borderId="26" xfId="0" applyNumberFormat="1" applyFont="1" applyFill="1" applyBorder="1" applyAlignment="1" applyProtection="1">
      <alignment horizontal="center" vertical="center" shrinkToFit="1"/>
    </xf>
    <xf numFmtId="0" fontId="40" fillId="0" borderId="0" xfId="0" applyFont="1" applyAlignment="1" applyProtection="1">
      <alignment vertical="center"/>
    </xf>
    <xf numFmtId="0" fontId="16" fillId="0" borderId="4" xfId="4" applyNumberFormat="1" applyFont="1" applyBorder="1" applyAlignment="1" applyProtection="1">
      <alignment horizontal="center" vertical="center"/>
    </xf>
    <xf numFmtId="0" fontId="16" fillId="0" borderId="6" xfId="4" applyNumberFormat="1" applyFont="1" applyBorder="1" applyAlignment="1" applyProtection="1">
      <alignment horizontal="center" vertical="center"/>
    </xf>
    <xf numFmtId="0" fontId="16" fillId="0" borderId="34" xfId="3" applyNumberFormat="1" applyFont="1" applyFill="1" applyBorder="1" applyAlignment="1" applyProtection="1">
      <alignment horizontal="center" vertical="center"/>
    </xf>
    <xf numFmtId="0" fontId="16" fillId="0" borderId="42" xfId="3" applyNumberFormat="1" applyFont="1" applyFill="1" applyBorder="1" applyAlignment="1" applyProtection="1">
      <alignment horizontal="center" vertical="center"/>
    </xf>
    <xf numFmtId="165" fontId="16" fillId="5" borderId="35" xfId="4" applyFont="1" applyFill="1" applyBorder="1" applyAlignment="1" applyProtection="1">
      <alignment horizontal="center" vertical="center"/>
      <protection locked="0"/>
    </xf>
    <xf numFmtId="165" fontId="16" fillId="5" borderId="39" xfId="4" applyFont="1" applyFill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center" vertical="center"/>
    </xf>
    <xf numFmtId="0" fontId="16" fillId="0" borderId="5" xfId="0" applyFont="1" applyBorder="1" applyAlignment="1" applyProtection="1">
      <alignment horizontal="center" vertical="center"/>
    </xf>
    <xf numFmtId="10" fontId="16" fillId="5" borderId="4" xfId="3" applyNumberFormat="1" applyFont="1" applyFill="1" applyBorder="1" applyAlignment="1" applyProtection="1">
      <alignment horizontal="center" vertical="center"/>
      <protection locked="0"/>
    </xf>
    <xf numFmtId="10" fontId="16" fillId="5" borderId="6" xfId="3" applyNumberFormat="1" applyFont="1" applyFill="1" applyBorder="1" applyAlignment="1" applyProtection="1">
      <alignment horizontal="center" vertical="center"/>
      <protection locked="0"/>
    </xf>
    <xf numFmtId="165" fontId="16" fillId="0" borderId="20" xfId="4" applyFont="1" applyFill="1" applyBorder="1" applyAlignment="1" applyProtection="1">
      <alignment horizontal="center" vertical="center"/>
    </xf>
    <xf numFmtId="165" fontId="16" fillId="0" borderId="21" xfId="4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48" xfId="0" applyBorder="1" applyAlignment="1" applyProtection="1">
      <alignment horizontal="justify" vertical="center" wrapText="1"/>
    </xf>
    <xf numFmtId="0" fontId="16" fillId="0" borderId="0" xfId="0" applyFont="1" applyBorder="1" applyAlignment="1" applyProtection="1">
      <alignment horizontal="left" vertical="center" wrapText="1"/>
    </xf>
    <xf numFmtId="164" fontId="16" fillId="0" borderId="4" xfId="2" applyFont="1" applyBorder="1" applyAlignment="1" applyProtection="1">
      <alignment horizontal="center" vertical="center"/>
    </xf>
    <xf numFmtId="0" fontId="16" fillId="0" borderId="4" xfId="0" applyNumberFormat="1" applyFont="1" applyBorder="1" applyAlignment="1" applyProtection="1">
      <alignment horizontal="center" vertical="center"/>
    </xf>
    <xf numFmtId="0" fontId="16" fillId="0" borderId="4" xfId="0" applyNumberFormat="1" applyFont="1" applyBorder="1" applyAlignment="1" applyProtection="1">
      <alignment horizontal="center" vertical="center" wrapText="1"/>
    </xf>
    <xf numFmtId="10" fontId="16" fillId="0" borderId="4" xfId="3" applyNumberFormat="1" applyFont="1" applyBorder="1" applyAlignment="1" applyProtection="1">
      <alignment horizontal="center" vertical="center" wrapText="1"/>
    </xf>
    <xf numFmtId="0" fontId="26" fillId="3" borderId="4" xfId="0" applyFont="1" applyFill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 wrapText="1"/>
    </xf>
    <xf numFmtId="164" fontId="26" fillId="3" borderId="18" xfId="0" applyNumberFormat="1" applyFont="1" applyFill="1" applyBorder="1" applyAlignment="1" applyProtection="1">
      <alignment horizontal="center" vertical="center"/>
    </xf>
    <xf numFmtId="164" fontId="26" fillId="3" borderId="17" xfId="0" applyNumberFormat="1" applyFont="1" applyFill="1" applyBorder="1" applyAlignment="1" applyProtection="1">
      <alignment horizontal="center" vertical="center"/>
    </xf>
    <xf numFmtId="0" fontId="25" fillId="3" borderId="18" xfId="0" applyFont="1" applyFill="1" applyBorder="1" applyAlignment="1" applyProtection="1">
      <alignment horizontal="center" vertical="center" wrapText="1"/>
    </xf>
    <xf numFmtId="0" fontId="25" fillId="3" borderId="17" xfId="0" applyFont="1" applyFill="1" applyBorder="1" applyAlignment="1" applyProtection="1">
      <alignment horizontal="center" vertical="center" wrapText="1"/>
    </xf>
    <xf numFmtId="164" fontId="16" fillId="0" borderId="37" xfId="2" applyFont="1" applyBorder="1" applyAlignment="1" applyProtection="1">
      <alignment horizontal="center" vertical="center"/>
    </xf>
    <xf numFmtId="164" fontId="16" fillId="0" borderId="38" xfId="2" applyFont="1" applyBorder="1" applyAlignment="1" applyProtection="1">
      <alignment horizontal="center" vertical="center"/>
    </xf>
    <xf numFmtId="164" fontId="16" fillId="0" borderId="34" xfId="2" applyFont="1" applyBorder="1" applyAlignment="1" applyProtection="1">
      <alignment horizontal="center" vertical="center"/>
    </xf>
    <xf numFmtId="164" fontId="16" fillId="0" borderId="35" xfId="2" applyFont="1" applyBorder="1" applyAlignment="1" applyProtection="1">
      <alignment horizontal="center" vertical="center"/>
    </xf>
    <xf numFmtId="0" fontId="16" fillId="0" borderId="64" xfId="0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 applyProtection="1">
      <alignment horizontal="left" vertical="center" wrapText="1"/>
    </xf>
    <xf numFmtId="0" fontId="16" fillId="0" borderId="47" xfId="0" applyFont="1" applyFill="1" applyBorder="1" applyAlignment="1" applyProtection="1">
      <alignment horizontal="left" vertical="center" wrapText="1"/>
    </xf>
    <xf numFmtId="0" fontId="16" fillId="0" borderId="65" xfId="0" applyFont="1" applyFill="1" applyBorder="1" applyAlignment="1" applyProtection="1">
      <alignment horizontal="left" vertical="center" wrapText="1"/>
    </xf>
    <xf numFmtId="0" fontId="16" fillId="0" borderId="66" xfId="0" applyFont="1" applyFill="1" applyBorder="1" applyAlignment="1" applyProtection="1">
      <alignment horizontal="left" vertical="center" wrapText="1"/>
    </xf>
    <xf numFmtId="0" fontId="16" fillId="0" borderId="13" xfId="0" applyFont="1" applyFill="1" applyBorder="1" applyAlignment="1" applyProtection="1">
      <alignment horizontal="left" vertical="center" wrapText="1"/>
    </xf>
  </cellXfs>
  <cellStyles count="5">
    <cellStyle name="Hiperlink" xfId="1" builtinId="8"/>
    <cellStyle name="Moeda" xfId="2" builtinId="4"/>
    <cellStyle name="Normal" xfId="0" builtinId="0"/>
    <cellStyle name="Porcentagem" xfId="3" builtinId="5"/>
    <cellStyle name="Vírgula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fmlaLink="Apoio!$E$7" lockText="1" noThreeD="1"/>
</file>

<file path=xl/ctrlProps/ctrlProp2.xml><?xml version="1.0" encoding="utf-8"?>
<formControlPr xmlns="http://schemas.microsoft.com/office/spreadsheetml/2009/9/main" objectType="Radio" firstButton="1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firstButton="1" lockText="1"/>
</file>

<file path=xl/ctrlProps/ctrlProp6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409575</xdr:colOff>
          <xdr:row>31</xdr:row>
          <xdr:rowOff>114300</xdr:rowOff>
        </xdr:from>
        <xdr:to>
          <xdr:col>1</xdr:col>
          <xdr:colOff>285750</xdr:colOff>
          <xdr:row>33</xdr:row>
          <xdr:rowOff>9525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409575</xdr:colOff>
          <xdr:row>27</xdr:row>
          <xdr:rowOff>123825</xdr:rowOff>
        </xdr:from>
        <xdr:to>
          <xdr:col>1</xdr:col>
          <xdr:colOff>285750</xdr:colOff>
          <xdr:row>29</xdr:row>
          <xdr:rowOff>19050</xdr:rowOff>
        </xdr:to>
        <xdr:sp macro="" textlink="">
          <xdr:nvSpPr>
            <xdr:cNvPr id="5125" name="Option Button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25</xdr:row>
          <xdr:rowOff>142875</xdr:rowOff>
        </xdr:from>
        <xdr:to>
          <xdr:col>2</xdr:col>
          <xdr:colOff>9525</xdr:colOff>
          <xdr:row>27</xdr:row>
          <xdr:rowOff>38100</xdr:rowOff>
        </xdr:to>
        <xdr:sp macro="" textlink="">
          <xdr:nvSpPr>
            <xdr:cNvPr id="5126" name="Option Button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23</xdr:row>
          <xdr:rowOff>104775</xdr:rowOff>
        </xdr:from>
        <xdr:to>
          <xdr:col>1</xdr:col>
          <xdr:colOff>295275</xdr:colOff>
          <xdr:row>25</xdr:row>
          <xdr:rowOff>0</xdr:rowOff>
        </xdr:to>
        <xdr:sp macro="" textlink="">
          <xdr:nvSpPr>
            <xdr:cNvPr id="5127" name="Option Button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142875</xdr:rowOff>
        </xdr:from>
        <xdr:to>
          <xdr:col>2</xdr:col>
          <xdr:colOff>47625</xdr:colOff>
          <xdr:row>13</xdr:row>
          <xdr:rowOff>28575</xdr:rowOff>
        </xdr:to>
        <xdr:sp macro="" textlink="">
          <xdr:nvSpPr>
            <xdr:cNvPr id="9217" name="Option Butto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133350</xdr:rowOff>
        </xdr:from>
        <xdr:to>
          <xdr:col>2</xdr:col>
          <xdr:colOff>47625</xdr:colOff>
          <xdr:row>15</xdr:row>
          <xdr:rowOff>19050</xdr:rowOff>
        </xdr:to>
        <xdr:sp macro="" textlink="">
          <xdr:nvSpPr>
            <xdr:cNvPr id="9218" name="Option Butto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133350</xdr:rowOff>
        </xdr:from>
        <xdr:to>
          <xdr:col>2</xdr:col>
          <xdr:colOff>47625</xdr:colOff>
          <xdr:row>17</xdr:row>
          <xdr:rowOff>19050</xdr:rowOff>
        </xdr:to>
        <xdr:sp macro="" textlink="">
          <xdr:nvSpPr>
            <xdr:cNvPr id="9219" name="Option Butto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2\SCTER\TERMOS%20de%20REFER&#202;NCIA\Auxiliar%20de%20Almoxarifado\Planilha%20de%20Custos%20e%20Forma&#231;&#227;o%20de%20Pre&#231;os\MODELO%20de%20Planilha%20Custos%20e%20Forma&#231;&#227;o%20de%20Pre&#231;os%20-%20AUX.%20ALMOXARIF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oio"/>
      <sheetName val="AVISO"/>
      <sheetName val="Dados Contratação"/>
      <sheetName val="Dados Proponente"/>
      <sheetName val="Insumos"/>
      <sheetName val="Aux. Almoxarife"/>
      <sheetName val="Supervisor"/>
      <sheetName val="Valor Global"/>
    </sheetNames>
    <sheetDataSet>
      <sheetData sheetId="0">
        <row r="1">
          <cell r="A1" t="str">
            <v>Tipo de Joranda de Trabalho</v>
          </cell>
        </row>
        <row r="2">
          <cell r="A2" t="str">
            <v>Escala 12x36 horas</v>
          </cell>
        </row>
        <row r="3">
          <cell r="A3" t="str">
            <v>44 horas semanais</v>
          </cell>
        </row>
        <row r="4">
          <cell r="A4" t="str">
            <v>40 horas semanais</v>
          </cell>
        </row>
        <row r="5">
          <cell r="A5" t="str">
            <v>36 horas semanais</v>
          </cell>
        </row>
        <row r="6">
          <cell r="A6" t="str">
            <v>30 horas semanais</v>
          </cell>
        </row>
        <row r="7">
          <cell r="A7" t="str">
            <v>15 horas semanais (TQQ)</v>
          </cell>
        </row>
      </sheetData>
      <sheetData sheetId="1" refreshError="1"/>
      <sheetData sheetId="2">
        <row r="6">
          <cell r="B6" t="str">
            <v>TST-501.712/2011-9</v>
          </cell>
        </row>
      </sheetData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omprasnet.gov.br/publicacoes/manuais/Manual_preenchimento_planilha_de_custo_-_18-06-2011.pdf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image" Target="../media/image2.png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image" Target="../media/image3.png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B7" sqref="B7"/>
    </sheetView>
  </sheetViews>
  <sheetFormatPr defaultRowHeight="12.75" x14ac:dyDescent="0.25"/>
  <cols>
    <col min="1" max="1" width="23.140625" style="1" bestFit="1" customWidth="1"/>
    <col min="2" max="3" width="11.140625" style="1" customWidth="1"/>
    <col min="4" max="4" width="9.140625" style="1"/>
    <col min="5" max="5" width="10.5703125" style="1" customWidth="1"/>
    <col min="6" max="6" width="9.28515625" style="1" bestFit="1" customWidth="1"/>
    <col min="7" max="7" width="9.7109375" style="1" bestFit="1" customWidth="1"/>
    <col min="8" max="8" width="9.28515625" style="1" bestFit="1" customWidth="1"/>
    <col min="9" max="16384" width="9.140625" style="1"/>
  </cols>
  <sheetData>
    <row r="1" spans="1:13" ht="33.75" x14ac:dyDescent="0.25">
      <c r="A1" s="3" t="s">
        <v>63</v>
      </c>
      <c r="B1" s="4" t="s">
        <v>70</v>
      </c>
      <c r="C1" s="4" t="s">
        <v>147</v>
      </c>
      <c r="E1" s="4" t="s">
        <v>107</v>
      </c>
      <c r="F1" s="4" t="s">
        <v>101</v>
      </c>
      <c r="G1" s="4" t="s">
        <v>102</v>
      </c>
      <c r="H1" s="4" t="s">
        <v>103</v>
      </c>
    </row>
    <row r="2" spans="1:13" x14ac:dyDescent="0.25">
      <c r="A2" s="1" t="s">
        <v>65</v>
      </c>
      <c r="B2" s="6">
        <v>180</v>
      </c>
      <c r="C2" s="7">
        <v>15</v>
      </c>
      <c r="E2" s="1" t="s">
        <v>110</v>
      </c>
      <c r="F2" s="5">
        <v>1.6500000000000001E-2</v>
      </c>
      <c r="G2" s="5">
        <v>6.4999999999999997E-3</v>
      </c>
      <c r="H2" s="5">
        <v>0</v>
      </c>
    </row>
    <row r="3" spans="1:13" x14ac:dyDescent="0.25">
      <c r="A3" s="1" t="s">
        <v>67</v>
      </c>
      <c r="B3" s="6">
        <v>220</v>
      </c>
      <c r="C3" s="7">
        <v>21</v>
      </c>
      <c r="E3" s="1" t="s">
        <v>111</v>
      </c>
      <c r="F3" s="5">
        <v>7.5999999999999998E-2</v>
      </c>
      <c r="G3" s="5">
        <v>0.03</v>
      </c>
      <c r="H3" s="5">
        <v>0.01</v>
      </c>
    </row>
    <row r="4" spans="1:13" x14ac:dyDescent="0.25">
      <c r="A4" s="1" t="s">
        <v>71</v>
      </c>
      <c r="B4" s="6">
        <v>200</v>
      </c>
      <c r="C4" s="7">
        <v>21</v>
      </c>
      <c r="E4" s="1" t="s">
        <v>114</v>
      </c>
      <c r="F4" s="5">
        <v>0.05</v>
      </c>
      <c r="G4" s="5">
        <v>0.05</v>
      </c>
      <c r="H4" s="5">
        <v>0</v>
      </c>
    </row>
    <row r="5" spans="1:13" x14ac:dyDescent="0.25">
      <c r="A5" s="1" t="s">
        <v>69</v>
      </c>
      <c r="B5" s="6">
        <v>180</v>
      </c>
      <c r="C5" s="7">
        <v>25</v>
      </c>
    </row>
    <row r="6" spans="1:13" s="164" customFormat="1" x14ac:dyDescent="0.25">
      <c r="A6" s="164" t="s">
        <v>294</v>
      </c>
      <c r="B6" s="6">
        <v>175</v>
      </c>
      <c r="C6" s="7">
        <v>21</v>
      </c>
      <c r="E6" s="2">
        <v>1</v>
      </c>
      <c r="F6" s="1" t="str">
        <f>IF(E6=1,F1,IF(E6=2,G1,H1))</f>
        <v>Lucro Real</v>
      </c>
      <c r="G6" s="1"/>
      <c r="H6" s="1"/>
      <c r="I6" s="1"/>
      <c r="J6" s="1"/>
      <c r="K6" s="1"/>
      <c r="L6" s="1"/>
      <c r="M6" s="1"/>
    </row>
    <row r="7" spans="1:13" x14ac:dyDescent="0.25">
      <c r="A7" s="1" t="s">
        <v>68</v>
      </c>
      <c r="B7" s="6">
        <v>150</v>
      </c>
      <c r="C7" s="7">
        <v>21</v>
      </c>
      <c r="E7" s="178" t="b">
        <v>0</v>
      </c>
      <c r="F7" s="1" t="str">
        <f>'Dados Proponente'!B33</f>
        <v>Desoneração da folha (Lei nº 12.546/2011)</v>
      </c>
    </row>
    <row r="8" spans="1:13" x14ac:dyDescent="0.25">
      <c r="B8" s="6"/>
      <c r="C8" s="7"/>
    </row>
  </sheetData>
  <pageMargins left="0.511811024" right="0.511811024" top="0.78740157499999996" bottom="0.78740157499999996" header="0.31496062000000002" footer="0.31496062000000002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21"/>
  <sheetViews>
    <sheetView showGridLines="0" showRowColHeaders="0" view="pageBreakPreview" zoomScaleNormal="100" zoomScaleSheetLayoutView="100" workbookViewId="0"/>
  </sheetViews>
  <sheetFormatPr defaultColWidth="9.140625" defaultRowHeight="12.75" customHeight="1" x14ac:dyDescent="0.25"/>
  <cols>
    <col min="1" max="1" width="6.42578125" style="1" customWidth="1"/>
    <col min="2" max="2" width="2.85546875" style="1" customWidth="1"/>
    <col min="3" max="3" width="48.28515625" style="1" customWidth="1"/>
    <col min="4" max="4" width="12.7109375" style="1" bestFit="1" customWidth="1"/>
    <col min="5" max="5" width="33.5703125" style="1" customWidth="1"/>
    <col min="6" max="6" width="3" style="1" customWidth="1"/>
    <col min="7" max="11" width="9.140625" style="1" customWidth="1"/>
    <col min="12" max="16384" width="9.140625" style="1"/>
  </cols>
  <sheetData>
    <row r="1" spans="1:6" ht="33.75" customHeight="1" thickBot="1" x14ac:dyDescent="0.3">
      <c r="A1" s="164"/>
      <c r="B1" s="165"/>
      <c r="C1" s="165"/>
      <c r="D1" s="165"/>
      <c r="E1" s="165"/>
      <c r="F1" s="165"/>
    </row>
    <row r="2" spans="1:6" ht="12.75" customHeight="1" x14ac:dyDescent="0.25">
      <c r="A2" s="164"/>
      <c r="B2" s="170"/>
      <c r="C2" s="171"/>
      <c r="D2" s="171"/>
      <c r="E2" s="171"/>
      <c r="F2" s="172"/>
    </row>
    <row r="3" spans="1:6" ht="24.75" customHeight="1" x14ac:dyDescent="0.25">
      <c r="A3" s="164"/>
      <c r="B3" s="173"/>
      <c r="C3" s="332" t="s">
        <v>189</v>
      </c>
      <c r="D3" s="332"/>
      <c r="E3" s="332"/>
      <c r="F3" s="174"/>
    </row>
    <row r="4" spans="1:6" ht="12.75" customHeight="1" x14ac:dyDescent="0.25">
      <c r="A4" s="164"/>
      <c r="B4" s="173"/>
      <c r="C4" s="166"/>
      <c r="D4" s="166"/>
      <c r="E4" s="166"/>
      <c r="F4" s="174"/>
    </row>
    <row r="5" spans="1:6" ht="17.25" customHeight="1" x14ac:dyDescent="0.25">
      <c r="A5" s="164"/>
      <c r="B5" s="173"/>
      <c r="C5" s="337" t="s">
        <v>190</v>
      </c>
      <c r="D5" s="337"/>
      <c r="E5" s="337"/>
      <c r="F5" s="174"/>
    </row>
    <row r="6" spans="1:6" ht="12.75" customHeight="1" x14ac:dyDescent="0.25">
      <c r="A6" s="164"/>
      <c r="B6" s="173"/>
      <c r="C6" s="166"/>
      <c r="D6" s="166"/>
      <c r="E6" s="166"/>
      <c r="F6" s="174"/>
    </row>
    <row r="7" spans="1:6" ht="35.25" customHeight="1" x14ac:dyDescent="0.25">
      <c r="A7" s="164"/>
      <c r="B7" s="173"/>
      <c r="C7" s="337" t="s">
        <v>194</v>
      </c>
      <c r="D7" s="337"/>
      <c r="E7" s="337"/>
      <c r="F7" s="174"/>
    </row>
    <row r="8" spans="1:6" ht="12.75" customHeight="1" x14ac:dyDescent="0.25">
      <c r="A8" s="164"/>
      <c r="B8" s="173"/>
      <c r="C8" s="166"/>
      <c r="D8" s="166"/>
      <c r="E8" s="166"/>
      <c r="F8" s="174"/>
    </row>
    <row r="9" spans="1:6" ht="40.5" customHeight="1" x14ac:dyDescent="0.25">
      <c r="A9" s="164"/>
      <c r="B9" s="173"/>
      <c r="C9" s="338" t="s">
        <v>191</v>
      </c>
      <c r="D9" s="338"/>
      <c r="E9" s="338"/>
      <c r="F9" s="174"/>
    </row>
    <row r="10" spans="1:6" ht="12.75" customHeight="1" x14ac:dyDescent="0.25">
      <c r="A10" s="164"/>
      <c r="B10" s="173"/>
      <c r="C10" s="166"/>
      <c r="D10" s="166"/>
      <c r="E10" s="166"/>
      <c r="F10" s="174"/>
    </row>
    <row r="11" spans="1:6" ht="12.75" customHeight="1" x14ac:dyDescent="0.25">
      <c r="A11" s="164"/>
      <c r="B11" s="173"/>
      <c r="C11" s="166"/>
      <c r="D11" s="166"/>
      <c r="E11" s="166"/>
      <c r="F11" s="174"/>
    </row>
    <row r="12" spans="1:6" ht="21" customHeight="1" x14ac:dyDescent="0.25">
      <c r="A12" s="164"/>
      <c r="B12" s="173"/>
      <c r="C12" s="339" t="s">
        <v>192</v>
      </c>
      <c r="D12" s="339"/>
      <c r="E12" s="339"/>
      <c r="F12" s="174"/>
    </row>
    <row r="13" spans="1:6" ht="12.75" customHeight="1" x14ac:dyDescent="0.25">
      <c r="A13" s="164"/>
      <c r="B13" s="173"/>
      <c r="C13" s="166"/>
      <c r="D13" s="166"/>
      <c r="E13" s="166"/>
      <c r="F13" s="174"/>
    </row>
    <row r="14" spans="1:6" ht="19.5" customHeight="1" x14ac:dyDescent="0.25">
      <c r="A14" s="164"/>
      <c r="B14" s="173"/>
      <c r="C14" s="169" t="s">
        <v>205</v>
      </c>
      <c r="D14" s="167" t="s">
        <v>204</v>
      </c>
      <c r="E14" s="169" t="s">
        <v>206</v>
      </c>
      <c r="F14" s="174"/>
    </row>
    <row r="15" spans="1:6" ht="12.75" customHeight="1" x14ac:dyDescent="0.25">
      <c r="A15" s="164"/>
      <c r="B15" s="173"/>
      <c r="C15" s="168"/>
      <c r="D15" s="168"/>
      <c r="E15" s="168"/>
      <c r="F15" s="174"/>
    </row>
    <row r="16" spans="1:6" ht="12.75" customHeight="1" x14ac:dyDescent="0.25">
      <c r="A16" s="164"/>
      <c r="B16" s="173"/>
      <c r="C16" s="334" t="s">
        <v>223</v>
      </c>
      <c r="D16" s="334"/>
      <c r="E16" s="334"/>
      <c r="F16" s="174"/>
    </row>
    <row r="17" spans="1:6" ht="12.75" customHeight="1" x14ac:dyDescent="0.25">
      <c r="A17" s="164"/>
      <c r="B17" s="173"/>
      <c r="C17" s="335" t="s">
        <v>199</v>
      </c>
      <c r="D17" s="336"/>
      <c r="E17" s="336"/>
      <c r="F17" s="174"/>
    </row>
    <row r="18" spans="1:6" ht="12.75" customHeight="1" x14ac:dyDescent="0.25">
      <c r="A18" s="164"/>
      <c r="B18" s="173"/>
      <c r="C18" s="166"/>
      <c r="D18" s="166"/>
      <c r="E18" s="166"/>
      <c r="F18" s="174"/>
    </row>
    <row r="19" spans="1:6" ht="12.75" customHeight="1" x14ac:dyDescent="0.25">
      <c r="A19" s="164"/>
      <c r="B19" s="173"/>
      <c r="C19" s="166"/>
      <c r="D19" s="166"/>
      <c r="E19" s="166"/>
      <c r="F19" s="174"/>
    </row>
    <row r="20" spans="1:6" ht="12.75" customHeight="1" x14ac:dyDescent="0.25">
      <c r="A20" s="164"/>
      <c r="B20" s="173"/>
      <c r="C20" s="333" t="s">
        <v>193</v>
      </c>
      <c r="D20" s="333"/>
      <c r="E20" s="333"/>
      <c r="F20" s="174"/>
    </row>
    <row r="21" spans="1:6" ht="12.75" customHeight="1" thickBot="1" x14ac:dyDescent="0.3">
      <c r="A21" s="164"/>
      <c r="B21" s="175"/>
      <c r="C21" s="176"/>
      <c r="D21" s="176"/>
      <c r="E21" s="176"/>
      <c r="F21" s="177"/>
    </row>
  </sheetData>
  <sheetProtection sheet="1" objects="1" scenarios="1"/>
  <mergeCells count="8">
    <mergeCell ref="C3:E3"/>
    <mergeCell ref="C20:E20"/>
    <mergeCell ref="C16:E16"/>
    <mergeCell ref="C17:E17"/>
    <mergeCell ref="C5:E5"/>
    <mergeCell ref="C7:E7"/>
    <mergeCell ref="C9:E9"/>
    <mergeCell ref="C12:E12"/>
  </mergeCells>
  <hyperlinks>
    <hyperlink ref="C17" r:id="rId1"/>
  </hyperlinks>
  <printOptions horizontalCentered="1"/>
  <pageMargins left="0.25" right="0.25" top="0.75" bottom="0.75" header="0.3" footer="0.3"/>
  <pageSetup paperSize="9" scale="98" orientation="portrait" blackAndWhite="1"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I21"/>
  <sheetViews>
    <sheetView showGridLines="0" view="pageBreakPreview" zoomScaleNormal="100" zoomScaleSheetLayoutView="100" workbookViewId="0">
      <selection activeCell="D6" sqref="D6:E6"/>
    </sheetView>
  </sheetViews>
  <sheetFormatPr defaultColWidth="9.140625" defaultRowHeight="12.75" x14ac:dyDescent="0.25"/>
  <cols>
    <col min="1" max="1" width="6.42578125" style="12" customWidth="1"/>
    <col min="2" max="2" width="4.5703125" style="12" bestFit="1" customWidth="1"/>
    <col min="3" max="3" width="28.5703125" style="12" customWidth="1"/>
    <col min="4" max="4" width="18.5703125" style="12" customWidth="1"/>
    <col min="5" max="5" width="9.140625" style="12" customWidth="1"/>
    <col min="6" max="6" width="10.85546875" style="12" customWidth="1"/>
    <col min="7" max="7" width="10" style="12" customWidth="1"/>
    <col min="8" max="8" width="9.140625" style="12" customWidth="1"/>
    <col min="9" max="9" width="11.42578125" style="12" bestFit="1" customWidth="1"/>
    <col min="10" max="16384" width="9.140625" style="12"/>
  </cols>
  <sheetData>
    <row r="1" spans="2:9" ht="33.75" customHeight="1" x14ac:dyDescent="0.25"/>
    <row r="2" spans="2:9" ht="18" x14ac:dyDescent="0.25">
      <c r="B2" s="13" t="s">
        <v>141</v>
      </c>
    </row>
    <row r="4" spans="2:9" ht="16.5" thickBot="1" x14ac:dyDescent="0.3">
      <c r="B4" s="14" t="s">
        <v>119</v>
      </c>
    </row>
    <row r="5" spans="2:9" x14ac:dyDescent="0.25">
      <c r="B5" s="15" t="s">
        <v>60</v>
      </c>
      <c r="C5" s="15"/>
      <c r="D5" s="15" t="s">
        <v>75</v>
      </c>
      <c r="E5" s="15"/>
      <c r="F5" s="15" t="s">
        <v>76</v>
      </c>
      <c r="G5" s="15"/>
      <c r="H5" s="15" t="s">
        <v>77</v>
      </c>
      <c r="I5" s="15"/>
    </row>
    <row r="6" spans="2:9" ht="13.5" thickBot="1" x14ac:dyDescent="0.3">
      <c r="B6" s="231" t="s">
        <v>299</v>
      </c>
      <c r="C6" s="231"/>
      <c r="D6" s="340" t="s">
        <v>323</v>
      </c>
      <c r="E6" s="340"/>
      <c r="F6" s="341"/>
      <c r="G6" s="341"/>
      <c r="H6" s="342"/>
      <c r="I6" s="342"/>
    </row>
    <row r="7" spans="2:9" x14ac:dyDescent="0.25">
      <c r="B7" s="15" t="s">
        <v>78</v>
      </c>
      <c r="C7" s="15"/>
      <c r="D7" s="15" t="s">
        <v>83</v>
      </c>
      <c r="E7" s="15"/>
      <c r="F7" s="15" t="s">
        <v>81</v>
      </c>
      <c r="G7" s="15"/>
      <c r="H7" s="15" t="s">
        <v>84</v>
      </c>
      <c r="I7" s="15"/>
    </row>
    <row r="8" spans="2:9" ht="13.5" thickBot="1" x14ac:dyDescent="0.3">
      <c r="B8" s="20" t="s">
        <v>79</v>
      </c>
      <c r="C8" s="20"/>
      <c r="D8" s="20" t="s">
        <v>80</v>
      </c>
      <c r="E8" s="20"/>
      <c r="F8" s="20" t="s">
        <v>82</v>
      </c>
      <c r="G8" s="20"/>
      <c r="H8" s="20" t="s">
        <v>85</v>
      </c>
      <c r="I8" s="20"/>
    </row>
    <row r="9" spans="2:9" ht="12.75" customHeight="1" x14ac:dyDescent="0.25">
      <c r="B9" s="14"/>
    </row>
    <row r="11" spans="2:9" ht="16.5" thickBot="1" x14ac:dyDescent="0.3">
      <c r="B11" s="14" t="s">
        <v>120</v>
      </c>
    </row>
    <row r="12" spans="2:9" x14ac:dyDescent="0.25">
      <c r="B12" s="29" t="s">
        <v>86</v>
      </c>
      <c r="C12" s="29"/>
      <c r="D12" s="29"/>
      <c r="E12" s="29"/>
      <c r="F12" s="29"/>
      <c r="G12" s="29"/>
      <c r="H12" s="29"/>
      <c r="I12" s="29"/>
    </row>
    <row r="13" spans="2:9" ht="13.5" thickBot="1" x14ac:dyDescent="0.3">
      <c r="B13" s="232" t="s">
        <v>300</v>
      </c>
      <c r="C13" s="232"/>
      <c r="D13" s="232"/>
      <c r="E13" s="232"/>
      <c r="F13" s="232"/>
      <c r="G13" s="232"/>
      <c r="H13" s="232"/>
      <c r="I13" s="232"/>
    </row>
    <row r="14" spans="2:9" x14ac:dyDescent="0.25">
      <c r="B14" s="29" t="s">
        <v>87</v>
      </c>
      <c r="C14" s="29"/>
      <c r="D14" s="29"/>
      <c r="E14" s="29" t="s">
        <v>88</v>
      </c>
      <c r="F14" s="29"/>
      <c r="G14" s="29" t="s">
        <v>89</v>
      </c>
      <c r="H14" s="29"/>
      <c r="I14" s="29"/>
    </row>
    <row r="15" spans="2:9" ht="13.5" thickBot="1" x14ac:dyDescent="0.3">
      <c r="B15" s="232" t="s">
        <v>301</v>
      </c>
      <c r="C15" s="232"/>
      <c r="D15" s="232"/>
      <c r="E15" s="20" t="s">
        <v>90</v>
      </c>
      <c r="F15" s="20"/>
      <c r="G15" s="20" t="str">
        <f>G21 &amp; " " &amp; E15</f>
        <v>70 Postos de Trabalho</v>
      </c>
      <c r="H15" s="20"/>
      <c r="I15" s="20"/>
    </row>
    <row r="18" spans="2:9" ht="16.5" thickBot="1" x14ac:dyDescent="0.3">
      <c r="B18" s="14" t="s">
        <v>121</v>
      </c>
    </row>
    <row r="19" spans="2:9" ht="34.5" thickBot="1" x14ac:dyDescent="0.3">
      <c r="B19" s="233" t="s">
        <v>61</v>
      </c>
      <c r="C19" s="37" t="s">
        <v>62</v>
      </c>
      <c r="D19" s="37" t="s">
        <v>196</v>
      </c>
      <c r="E19" s="234" t="s">
        <v>64</v>
      </c>
      <c r="F19" s="38" t="s">
        <v>66</v>
      </c>
      <c r="G19" s="144" t="s">
        <v>72</v>
      </c>
      <c r="H19" s="37" t="s">
        <v>73</v>
      </c>
      <c r="I19" s="38" t="s">
        <v>74</v>
      </c>
    </row>
    <row r="20" spans="2:9" ht="22.5" customHeight="1" thickBot="1" x14ac:dyDescent="0.3">
      <c r="B20" s="235">
        <v>1</v>
      </c>
      <c r="C20" s="150" t="s">
        <v>301</v>
      </c>
      <c r="D20" s="236" t="s">
        <v>71</v>
      </c>
      <c r="E20" s="237" t="s">
        <v>187</v>
      </c>
      <c r="F20" s="238">
        <f>VLOOKUP(D20,Apoio!$A:$B,2,FALSE)</f>
        <v>200</v>
      </c>
      <c r="G20" s="235">
        <v>70</v>
      </c>
      <c r="H20" s="237">
        <v>1</v>
      </c>
      <c r="I20" s="239">
        <f>G20*H20</f>
        <v>70</v>
      </c>
    </row>
    <row r="21" spans="2:9" ht="15.75" thickBot="1" x14ac:dyDescent="0.3">
      <c r="B21" s="53" t="s">
        <v>5</v>
      </c>
      <c r="C21" s="54"/>
      <c r="D21" s="54"/>
      <c r="E21" s="54"/>
      <c r="F21" s="240"/>
      <c r="G21" s="53">
        <f>SUM(G20:G20)</f>
        <v>70</v>
      </c>
      <c r="H21" s="54" t="s">
        <v>7</v>
      </c>
      <c r="I21" s="240">
        <f>SUM(I20:I20)</f>
        <v>70</v>
      </c>
    </row>
  </sheetData>
  <sheetProtection sheet="1" objects="1" scenarios="1"/>
  <mergeCells count="3">
    <mergeCell ref="D6:E6"/>
    <mergeCell ref="F6:G6"/>
    <mergeCell ref="H6:I6"/>
  </mergeCells>
  <dataValidations xWindow="483" yWindow="340" count="5">
    <dataValidation type="list" allowBlank="1" showInputMessage="1" showErrorMessage="1" sqref="D20">
      <formula1>Tipo_de_Joranda_de_Trabalho</formula1>
    </dataValidation>
    <dataValidation type="list" allowBlank="1" showInputMessage="1" showErrorMessage="1" sqref="E20">
      <formula1>"Diurno,Noturno,Misto"</formula1>
    </dataValidation>
    <dataValidation type="date" operator="greaterThan" allowBlank="1" showInputMessage="1" showErrorMessage="1" errorTitle="Data:" error="Insira a data no formato &quot;dd/mm/aaaa&quot;._x000a_(Ex.: Para a data de 1º de janeiro de 2017, digite 1/1/2017)" promptTitle="Data:" prompt="Insira a data no formato &quot;dd/mm/aaaa&quot;._x000a_(Ex.: Para a data de 1º de janeiro de 2017, digite 1/1/2017)" sqref="F6:G6">
      <formula1>40908</formula1>
    </dataValidation>
    <dataValidation allowBlank="1" showInputMessage="1" showErrorMessage="1" errorTitle="Licitação nº:" error="Insira o número da licitação no formato &quot;PE-nnn/aaaa&quot;._x000a_(Ex.: Para o pregão eletrônico nº 123 de 2017, digite PE-123/2017)" promptTitle="Licitação nº:" prompt="Insira o número da licitação no formato &quot;PE-nnn/aaaa&quot;._x000a_(Ex.: Para o pregão eletrônico nº 123 de 2017, digite PE-123/2017)" sqref="D6:E6"/>
    <dataValidation type="time" operator="greaterThan" allowBlank="1" showInputMessage="1" showErrorMessage="1" errorTitle="Horário:" error="Insira o horário no formato &quot;hh:mm&quot;._x000a_(Ex.: Para uma licitação que se iniciará às 14 horas e 30 minutos, digite 14:30)" promptTitle="Horário:" prompt="Insira o horário no formato &quot;hh:mm&quot;._x000a_(Ex.: Para uma licitação que se iniciará às 14 horas e 30 minutos, digite 14:30)" sqref="H6:I6">
      <formula1>0</formula1>
    </dataValidation>
  </dataValidations>
  <printOptions horizontalCentered="1"/>
  <pageMargins left="0.25" right="0.25" top="0.75" bottom="0.75" header="0.3" footer="0.3"/>
  <pageSetup paperSize="9" scale="96" orientation="portrait" blackAndWhite="1" r:id="rId1"/>
  <picture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B1:I39"/>
  <sheetViews>
    <sheetView showGridLines="0" view="pageBreakPreview" zoomScaleNormal="100" zoomScaleSheetLayoutView="100" workbookViewId="0"/>
  </sheetViews>
  <sheetFormatPr defaultColWidth="9.140625" defaultRowHeight="12.75" customHeight="1" x14ac:dyDescent="0.25"/>
  <cols>
    <col min="1" max="1" width="6.42578125" style="12" customWidth="1"/>
    <col min="2" max="2" width="4.5703125" style="12" bestFit="1" customWidth="1"/>
    <col min="3" max="3" width="25" style="12" bestFit="1" customWidth="1"/>
    <col min="4" max="4" width="11.5703125" style="12" customWidth="1"/>
    <col min="5" max="5" width="9.140625" style="12" customWidth="1"/>
    <col min="6" max="6" width="10.85546875" style="12" customWidth="1"/>
    <col min="7" max="7" width="10" style="12" customWidth="1"/>
    <col min="8" max="8" width="9.140625" style="12" customWidth="1"/>
    <col min="9" max="9" width="11.42578125" style="12" bestFit="1" customWidth="1"/>
    <col min="10" max="16384" width="9.140625" style="12"/>
  </cols>
  <sheetData>
    <row r="1" spans="2:9" ht="33.75" customHeight="1" x14ac:dyDescent="0.25"/>
    <row r="2" spans="2:9" ht="18" x14ac:dyDescent="0.25">
      <c r="B2" s="13" t="s">
        <v>142</v>
      </c>
    </row>
    <row r="4" spans="2:9" ht="16.5" thickBot="1" x14ac:dyDescent="0.3">
      <c r="B4" s="14" t="s">
        <v>143</v>
      </c>
    </row>
    <row r="5" spans="2:9" x14ac:dyDescent="0.25">
      <c r="B5" s="29" t="s">
        <v>91</v>
      </c>
      <c r="C5" s="29"/>
      <c r="D5" s="29"/>
      <c r="E5" s="29"/>
      <c r="F5" s="29"/>
      <c r="G5" s="29"/>
      <c r="H5" s="29" t="s">
        <v>100</v>
      </c>
      <c r="I5" s="29"/>
    </row>
    <row r="6" spans="2:9" ht="15.75" customHeight="1" thickBot="1" x14ac:dyDescent="0.3">
      <c r="B6" s="350"/>
      <c r="C6" s="350"/>
      <c r="D6" s="350"/>
      <c r="E6" s="350"/>
      <c r="F6" s="350"/>
      <c r="G6" s="350"/>
      <c r="H6" s="351"/>
      <c r="I6" s="351"/>
    </row>
    <row r="7" spans="2:9" x14ac:dyDescent="0.25">
      <c r="B7" s="29" t="s">
        <v>95</v>
      </c>
      <c r="C7" s="29"/>
      <c r="D7" s="29"/>
      <c r="E7" s="29"/>
      <c r="F7" s="29"/>
      <c r="G7" s="29"/>
      <c r="H7" s="29"/>
      <c r="I7" s="29"/>
    </row>
    <row r="8" spans="2:9" ht="15.75" customHeight="1" thickBot="1" x14ac:dyDescent="0.3">
      <c r="B8" s="350"/>
      <c r="C8" s="350"/>
      <c r="D8" s="350"/>
      <c r="E8" s="350"/>
      <c r="F8" s="350"/>
      <c r="G8" s="350"/>
      <c r="H8" s="350"/>
      <c r="I8" s="350"/>
    </row>
    <row r="9" spans="2:9" x14ac:dyDescent="0.25">
      <c r="B9" s="29" t="s">
        <v>92</v>
      </c>
      <c r="C9" s="29"/>
      <c r="D9" s="29"/>
      <c r="E9" s="29"/>
      <c r="F9" s="29"/>
      <c r="G9" s="29" t="s">
        <v>93</v>
      </c>
      <c r="H9" s="29" t="s">
        <v>94</v>
      </c>
      <c r="I9" s="29"/>
    </row>
    <row r="10" spans="2:9" ht="15.75" customHeight="1" thickBot="1" x14ac:dyDescent="0.3">
      <c r="B10" s="350"/>
      <c r="C10" s="350"/>
      <c r="D10" s="350"/>
      <c r="E10" s="350"/>
      <c r="F10" s="350"/>
      <c r="G10" s="152"/>
      <c r="H10" s="352"/>
      <c r="I10" s="352"/>
    </row>
    <row r="11" spans="2:9" x14ac:dyDescent="0.25">
      <c r="B11" s="29" t="s">
        <v>98</v>
      </c>
      <c r="C11" s="29" t="s">
        <v>207</v>
      </c>
      <c r="D11" s="29" t="s">
        <v>99</v>
      </c>
      <c r="E11" s="29"/>
      <c r="F11" s="29"/>
      <c r="G11" s="29"/>
      <c r="H11" s="29"/>
      <c r="I11" s="29"/>
    </row>
    <row r="12" spans="2:9" ht="15.75" customHeight="1" thickBot="1" x14ac:dyDescent="0.3">
      <c r="B12" s="153"/>
      <c r="C12" s="180"/>
      <c r="D12" s="353"/>
      <c r="E12" s="350"/>
      <c r="F12" s="350"/>
      <c r="G12" s="350"/>
      <c r="H12" s="350"/>
      <c r="I12" s="350"/>
    </row>
    <row r="13" spans="2:9" x14ac:dyDescent="0.25">
      <c r="B13" s="29" t="s">
        <v>96</v>
      </c>
      <c r="C13" s="29"/>
      <c r="D13" s="29"/>
      <c r="E13" s="29"/>
      <c r="F13" s="29"/>
      <c r="G13" s="29"/>
      <c r="H13" s="29"/>
      <c r="I13" s="29"/>
    </row>
    <row r="14" spans="2:9" ht="15.75" customHeight="1" thickBot="1" x14ac:dyDescent="0.3">
      <c r="B14" s="350"/>
      <c r="C14" s="350"/>
      <c r="D14" s="350"/>
      <c r="E14" s="350"/>
      <c r="F14" s="350"/>
      <c r="G14" s="350"/>
      <c r="H14" s="350"/>
      <c r="I14" s="350"/>
    </row>
    <row r="15" spans="2:9" x14ac:dyDescent="0.25">
      <c r="B15" s="29" t="s">
        <v>92</v>
      </c>
      <c r="C15" s="29"/>
      <c r="D15" s="29"/>
      <c r="E15" s="29"/>
      <c r="F15" s="29"/>
      <c r="G15" s="29" t="s">
        <v>93</v>
      </c>
      <c r="H15" s="29" t="s">
        <v>94</v>
      </c>
      <c r="I15" s="29"/>
    </row>
    <row r="16" spans="2:9" ht="15.75" customHeight="1" thickBot="1" x14ac:dyDescent="0.3">
      <c r="B16" s="350"/>
      <c r="C16" s="350"/>
      <c r="D16" s="350"/>
      <c r="E16" s="350"/>
      <c r="F16" s="350"/>
      <c r="G16" s="280" t="s">
        <v>97</v>
      </c>
      <c r="H16" s="352"/>
      <c r="I16" s="352"/>
    </row>
    <row r="17" spans="2:9" x14ac:dyDescent="0.25">
      <c r="B17" s="29" t="s">
        <v>98</v>
      </c>
      <c r="C17" s="29" t="s">
        <v>207</v>
      </c>
      <c r="D17" s="29" t="s">
        <v>99</v>
      </c>
      <c r="E17" s="29"/>
      <c r="F17" s="29"/>
      <c r="G17" s="29"/>
      <c r="H17" s="29"/>
      <c r="I17" s="29"/>
    </row>
    <row r="18" spans="2:9" ht="15.75" customHeight="1" thickBot="1" x14ac:dyDescent="0.3">
      <c r="B18" s="281">
        <v>61</v>
      </c>
      <c r="C18" s="180"/>
      <c r="D18" s="353"/>
      <c r="E18" s="350"/>
      <c r="F18" s="350"/>
      <c r="G18" s="350"/>
      <c r="H18" s="350"/>
      <c r="I18" s="350"/>
    </row>
    <row r="23" spans="2:9" ht="18.75" customHeight="1" thickBot="1" x14ac:dyDescent="0.3">
      <c r="B23" s="14" t="s">
        <v>144</v>
      </c>
      <c r="C23" s="194"/>
      <c r="D23" s="194"/>
      <c r="E23" s="194"/>
      <c r="F23" s="194"/>
      <c r="G23" s="194"/>
      <c r="H23" s="194"/>
      <c r="I23" s="194"/>
    </row>
    <row r="24" spans="2:9" ht="12.75" customHeight="1" thickBot="1" x14ac:dyDescent="0.3">
      <c r="B24" s="282"/>
      <c r="C24" s="283"/>
      <c r="D24" s="233" t="s">
        <v>61</v>
      </c>
      <c r="E24" s="349" t="s">
        <v>107</v>
      </c>
      <c r="F24" s="349"/>
      <c r="G24" s="349" t="s">
        <v>2</v>
      </c>
      <c r="H24" s="349"/>
      <c r="I24" s="284" t="s">
        <v>108</v>
      </c>
    </row>
    <row r="25" spans="2:9" ht="12.75" customHeight="1" x14ac:dyDescent="0.25">
      <c r="B25" s="285" t="s">
        <v>101</v>
      </c>
      <c r="C25" s="286"/>
      <c r="D25" s="287" t="s">
        <v>1</v>
      </c>
      <c r="E25" s="288" t="s">
        <v>109</v>
      </c>
      <c r="F25" s="289"/>
      <c r="G25" s="290"/>
      <c r="H25" s="290"/>
      <c r="I25" s="291"/>
    </row>
    <row r="26" spans="2:9" ht="12.75" customHeight="1" x14ac:dyDescent="0.25">
      <c r="B26" s="292"/>
      <c r="C26" s="293"/>
      <c r="D26" s="229" t="s">
        <v>50</v>
      </c>
      <c r="E26" s="70" t="s">
        <v>110</v>
      </c>
      <c r="F26" s="294"/>
      <c r="G26" s="295" t="s">
        <v>254</v>
      </c>
      <c r="H26" s="296"/>
      <c r="I26" s="181"/>
    </row>
    <row r="27" spans="2:9" ht="12.75" customHeight="1" x14ac:dyDescent="0.25">
      <c r="B27" s="285" t="s">
        <v>102</v>
      </c>
      <c r="C27" s="286"/>
      <c r="D27" s="228" t="s">
        <v>48</v>
      </c>
      <c r="E27" s="70" t="s">
        <v>111</v>
      </c>
      <c r="F27" s="294"/>
      <c r="G27" s="295" t="s">
        <v>254</v>
      </c>
      <c r="H27" s="296"/>
      <c r="I27" s="181"/>
    </row>
    <row r="28" spans="2:9" ht="12.75" customHeight="1" thickBot="1" x14ac:dyDescent="0.3">
      <c r="B28" s="292"/>
      <c r="C28" s="293"/>
      <c r="D28" s="228" t="s">
        <v>252</v>
      </c>
      <c r="E28" s="73" t="s">
        <v>253</v>
      </c>
      <c r="F28" s="297"/>
      <c r="G28" s="298" t="s">
        <v>254</v>
      </c>
      <c r="H28" s="299"/>
      <c r="I28" s="179"/>
    </row>
    <row r="29" spans="2:9" ht="12.75" customHeight="1" thickBot="1" x14ac:dyDescent="0.3">
      <c r="B29" s="285" t="s">
        <v>104</v>
      </c>
      <c r="C29" s="286"/>
      <c r="D29" s="47" t="s">
        <v>113</v>
      </c>
      <c r="E29" s="300"/>
      <c r="F29" s="301"/>
      <c r="G29" s="300"/>
      <c r="H29" s="301"/>
      <c r="I29" s="302">
        <f>SUM(I26:I28)</f>
        <v>0</v>
      </c>
    </row>
    <row r="30" spans="2:9" ht="12.75" customHeight="1" x14ac:dyDescent="0.25">
      <c r="B30" s="303"/>
      <c r="C30" s="293"/>
      <c r="D30" s="287" t="s">
        <v>20</v>
      </c>
      <c r="E30" s="288" t="s">
        <v>195</v>
      </c>
      <c r="F30" s="289"/>
      <c r="G30" s="289"/>
      <c r="H30" s="289"/>
      <c r="I30" s="291"/>
    </row>
    <row r="31" spans="2:9" ht="12.75" customHeight="1" thickBot="1" x14ac:dyDescent="0.3">
      <c r="B31" s="304" t="s">
        <v>105</v>
      </c>
      <c r="C31" s="305"/>
      <c r="D31" s="230" t="s">
        <v>46</v>
      </c>
      <c r="E31" s="61" t="s">
        <v>112</v>
      </c>
      <c r="F31" s="306"/>
      <c r="G31" s="307" t="s">
        <v>254</v>
      </c>
      <c r="H31" s="308"/>
      <c r="I31" s="182"/>
    </row>
    <row r="32" spans="2:9" ht="12.75" customHeight="1" thickBot="1" x14ac:dyDescent="0.3">
      <c r="B32" s="303"/>
      <c r="C32" s="297"/>
      <c r="D32" s="47" t="s">
        <v>115</v>
      </c>
      <c r="E32" s="300"/>
      <c r="F32" s="301"/>
      <c r="G32" s="300"/>
      <c r="H32" s="301"/>
      <c r="I32" s="302">
        <f>SUM(I31)</f>
        <v>0</v>
      </c>
    </row>
    <row r="33" spans="2:9" ht="12.75" customHeight="1" thickBot="1" x14ac:dyDescent="0.3">
      <c r="B33" s="309" t="s">
        <v>255</v>
      </c>
      <c r="C33" s="310"/>
      <c r="D33" s="53" t="s">
        <v>5</v>
      </c>
      <c r="E33" s="311"/>
      <c r="F33" s="312"/>
      <c r="G33" s="311"/>
      <c r="H33" s="312"/>
      <c r="I33" s="313">
        <f>SUM(I29,I32)</f>
        <v>0</v>
      </c>
    </row>
    <row r="34" spans="2:9" ht="12.75" customHeight="1" x14ac:dyDescent="0.25">
      <c r="B34" s="343" t="s">
        <v>106</v>
      </c>
      <c r="C34" s="344"/>
      <c r="D34" s="344"/>
      <c r="E34" s="344"/>
      <c r="F34" s="344"/>
      <c r="G34" s="344"/>
      <c r="H34" s="344"/>
      <c r="I34" s="345"/>
    </row>
    <row r="35" spans="2:9" ht="12.75" customHeight="1" x14ac:dyDescent="0.25">
      <c r="B35" s="343"/>
      <c r="C35" s="344"/>
      <c r="D35" s="344"/>
      <c r="E35" s="344"/>
      <c r="F35" s="344"/>
      <c r="G35" s="344"/>
      <c r="H35" s="344"/>
      <c r="I35" s="345"/>
    </row>
    <row r="36" spans="2:9" ht="12.75" customHeight="1" x14ac:dyDescent="0.25">
      <c r="B36" s="343"/>
      <c r="C36" s="344"/>
      <c r="D36" s="344"/>
      <c r="E36" s="344"/>
      <c r="F36" s="344"/>
      <c r="G36" s="344"/>
      <c r="H36" s="344"/>
      <c r="I36" s="345"/>
    </row>
    <row r="37" spans="2:9" ht="12.75" customHeight="1" x14ac:dyDescent="0.25">
      <c r="B37" s="343"/>
      <c r="C37" s="344"/>
      <c r="D37" s="344"/>
      <c r="E37" s="344"/>
      <c r="F37" s="344"/>
      <c r="G37" s="344"/>
      <c r="H37" s="344"/>
      <c r="I37" s="345"/>
    </row>
    <row r="38" spans="2:9" ht="12.75" customHeight="1" x14ac:dyDescent="0.25">
      <c r="B38" s="343"/>
      <c r="C38" s="344"/>
      <c r="D38" s="344"/>
      <c r="E38" s="344"/>
      <c r="F38" s="344"/>
      <c r="G38" s="344"/>
      <c r="H38" s="344"/>
      <c r="I38" s="345"/>
    </row>
    <row r="39" spans="2:9" ht="12.75" customHeight="1" thickBot="1" x14ac:dyDescent="0.3">
      <c r="B39" s="346"/>
      <c r="C39" s="347"/>
      <c r="D39" s="347"/>
      <c r="E39" s="347"/>
      <c r="F39" s="347"/>
      <c r="G39" s="347"/>
      <c r="H39" s="347"/>
      <c r="I39" s="348"/>
    </row>
  </sheetData>
  <sheetProtection sheet="1" objects="1" scenarios="1"/>
  <mergeCells count="13">
    <mergeCell ref="B34:I39"/>
    <mergeCell ref="E24:F24"/>
    <mergeCell ref="G24:H24"/>
    <mergeCell ref="B6:G6"/>
    <mergeCell ref="H6:I6"/>
    <mergeCell ref="B8:I8"/>
    <mergeCell ref="B14:I14"/>
    <mergeCell ref="B16:F16"/>
    <mergeCell ref="H16:I16"/>
    <mergeCell ref="B10:F10"/>
    <mergeCell ref="H10:I10"/>
    <mergeCell ref="D12:I12"/>
    <mergeCell ref="D18:I18"/>
  </mergeCells>
  <dataValidations xWindow="163" yWindow="550" count="6">
    <dataValidation type="list" allowBlank="1" showInputMessage="1" showErrorMessage="1" errorTitle="Unidade Federativa:" error="Escolha uma das opções disponíveis." promptTitle="Unidade Federativa:" prompt="Clique na seta ao lado e escolha uma das opções disponíveis." sqref="G10">
      <formula1>"AC,AL,AM,AP,BA,CE,DF,ES,GO,MA,MG,MS,MT,PA,PB,PE,PI,PR,RJ,RN,RO,RR,RS,SC,SE,SP,TO"</formula1>
    </dataValidation>
    <dataValidation type="whole" allowBlank="1" showInputMessage="1" showErrorMessage="1" errorTitle="CNPJ:" error="Digite apenas números._x000a_(Ex.: para o CNPJ nº 00.509.968/0001-48, digite apenas &quot;509968000148&quot;)" promptTitle="CNPJ:" prompt="Digite apenas números._x000a_(Ex.: para o CNPJ nº 00.509.968/0001-48, digite apenas &quot;509968000148&quot;)" sqref="H6:I6">
      <formula1>1000100</formula1>
      <formula2>999999999999999</formula2>
    </dataValidation>
    <dataValidation allowBlank="1" showInputMessage="1" showErrorMessage="1" errorTitle="Código de Endereçamento Postal:" error="Insira apenas números._x000a_(Ex.: para o CEP 70.060-100, digite apenas &quot;70060100&quot;)" promptTitle="Código de Endereçamento Postal:" prompt="Insira apenas números._x000a_(Ex.: para o CEP 70.060-100, digite apenas &quot;70060100&quot;)" sqref="H16:I16 H10:I10"/>
    <dataValidation type="whole" allowBlank="1" showInputMessage="1" showErrorMessage="1" errorTitle="Código de Área:" error="Digite apenas números. O código DDD deve ser entre 11 e 99." promptTitle="Código de Área:" prompt="Digite apenas números. O código DDD deve ser entre 11 e 99." sqref="B12">
      <formula1>11</formula1>
      <formula2>99</formula2>
    </dataValidation>
    <dataValidation type="whole" allowBlank="1" showInputMessage="1" showErrorMessage="1" errorTitle="Número do Telefone:" error="Digite apenas números._x000a_(Ex.: Para inserir o telefone 3043-4300, digite &quot;30434300&quot;)" promptTitle="Número do Telefone:" prompt="Digite apenas números._x000a_(Ex.: Para inserir o telefone 3043-4300, digite &quot;30434300&quot;)" sqref="C12">
      <formula1>0</formula1>
      <formula2>999999999</formula2>
    </dataValidation>
    <dataValidation type="whole" allowBlank="1" showInputMessage="1" showErrorMessage="1" errorTitle="Número do Telefone:" error="Digite apenas números._x000a_(Ex.: Para inserir o telefone 3043-4300, digite &quot;30434300&quot;)" promptTitle="Número do Telefone:" prompt="Digite apenas números._x000a_(Ex.: Para inserir o telefone 3043-4300, digite &quot;30434300&quot;)" sqref="C18">
      <formula1>0</formula1>
      <formula2>999999999</formula2>
    </dataValidation>
  </dataValidations>
  <printOptions horizontalCentered="1"/>
  <pageMargins left="0.25" right="0.25" top="0.75" bottom="0.75" header="0.3" footer="0.3"/>
  <pageSetup paperSize="9" orientation="portrait" blackAndWhite="1" r:id="rId1"/>
  <rowBreaks count="1" manualBreakCount="1">
    <brk id="1" min="1" max="8" man="1"/>
  </rowBreaks>
  <drawing r:id="rId2"/>
  <legacyDrawing r:id="rId3"/>
  <picture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5" name="Check Box 4">
              <controlPr defaultSize="0" autoFill="0" autoLine="0" autoPict="0">
                <anchor moveWithCells="1" sizeWithCells="1">
                  <from>
                    <xdr:col>0</xdr:col>
                    <xdr:colOff>409575</xdr:colOff>
                    <xdr:row>31</xdr:row>
                    <xdr:rowOff>114300</xdr:rowOff>
                  </from>
                  <to>
                    <xdr:col>1</xdr:col>
                    <xdr:colOff>285750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6" name="Option Button 5">
              <controlPr locked="0" defaultSize="0" autoFill="0" autoLine="0" autoPict="0">
                <anchor moveWithCells="1" sizeWithCells="1">
                  <from>
                    <xdr:col>0</xdr:col>
                    <xdr:colOff>409575</xdr:colOff>
                    <xdr:row>27</xdr:row>
                    <xdr:rowOff>123825</xdr:rowOff>
                  </from>
                  <to>
                    <xdr:col>1</xdr:col>
                    <xdr:colOff>285750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7" name="Option Button 6">
              <controlPr locked="0" defaultSize="0" autoFill="0" autoLine="0" autoPict="0">
                <anchor moveWithCells="1" sizeWithCells="1">
                  <from>
                    <xdr:col>1</xdr:col>
                    <xdr:colOff>9525</xdr:colOff>
                    <xdr:row>25</xdr:row>
                    <xdr:rowOff>142875</xdr:rowOff>
                  </from>
                  <to>
                    <xdr:col>2</xdr:col>
                    <xdr:colOff>9525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8" name="Option Button 7">
              <controlPr locked="0" defaultSize="0" autoFill="0" autoLine="0" autoPict="0">
                <anchor moveWithCells="1" sizeWithCells="1">
                  <from>
                    <xdr:col>0</xdr:col>
                    <xdr:colOff>419100</xdr:colOff>
                    <xdr:row>23</xdr:row>
                    <xdr:rowOff>104775</xdr:rowOff>
                  </from>
                  <to>
                    <xdr:col>1</xdr:col>
                    <xdr:colOff>295275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J32"/>
  <sheetViews>
    <sheetView showGridLines="0" tabSelected="1" view="pageBreakPreview" zoomScaleNormal="100" zoomScaleSheetLayoutView="100" workbookViewId="0"/>
  </sheetViews>
  <sheetFormatPr defaultRowHeight="12.75" x14ac:dyDescent="0.25"/>
  <cols>
    <col min="1" max="1" width="6.42578125" style="12" customWidth="1"/>
    <col min="2" max="2" width="4.5703125" style="12" customWidth="1"/>
    <col min="3" max="3" width="34.28515625" style="12" customWidth="1"/>
    <col min="4" max="4" width="7.140625" style="12" customWidth="1"/>
    <col min="5" max="7" width="8.5703125" style="12" customWidth="1"/>
    <col min="8" max="8" width="9.140625" style="12" customWidth="1"/>
    <col min="9" max="9" width="10.5703125" style="12" customWidth="1"/>
    <col min="10" max="10" width="10.28515625" style="12" bestFit="1" customWidth="1"/>
    <col min="11" max="11" width="9.140625" style="12" customWidth="1"/>
    <col min="12" max="16384" width="9.140625" style="12"/>
  </cols>
  <sheetData>
    <row r="1" spans="2:10" ht="33.75" customHeight="1" x14ac:dyDescent="0.25"/>
    <row r="2" spans="2:10" ht="18" x14ac:dyDescent="0.25">
      <c r="B2" s="13" t="s">
        <v>208</v>
      </c>
    </row>
    <row r="3" spans="2:10" ht="12.75" customHeight="1" x14ac:dyDescent="0.25"/>
    <row r="4" spans="2:10" ht="15" customHeight="1" thickBot="1" x14ac:dyDescent="0.3">
      <c r="B4" s="14" t="s">
        <v>125</v>
      </c>
    </row>
    <row r="5" spans="2:10" ht="12.75" customHeight="1" x14ac:dyDescent="0.25">
      <c r="B5" s="15" t="s">
        <v>60</v>
      </c>
      <c r="C5" s="15"/>
      <c r="D5" s="15" t="s">
        <v>75</v>
      </c>
      <c r="E5" s="15"/>
      <c r="F5" s="15"/>
      <c r="G5" s="15" t="s">
        <v>76</v>
      </c>
      <c r="H5" s="15"/>
      <c r="I5" s="15" t="s">
        <v>77</v>
      </c>
      <c r="J5" s="15"/>
    </row>
    <row r="6" spans="2:10" ht="13.5" thickBot="1" x14ac:dyDescent="0.3">
      <c r="B6" s="16" t="str">
        <f>IF(ISBLANK('Dados Contratação'!$B$6),"-",'Dados Contratação'!$B$6)</f>
        <v>503.464/2019-3</v>
      </c>
      <c r="C6" s="16"/>
      <c r="D6" s="17" t="str">
        <f>IF(ISBLANK('Dados Contratação'!$D$6),"-",'Dados Contratação'!$D$6)</f>
        <v>PE-008/2020</v>
      </c>
      <c r="E6" s="17"/>
      <c r="F6" s="17"/>
      <c r="G6" s="18" t="str">
        <f>IF(ISBLANK('Dados Contratação'!$F$6),"-",'Dados Contratação'!$F$6)</f>
        <v>-</v>
      </c>
      <c r="H6" s="18"/>
      <c r="I6" s="19" t="str">
        <f>IF(ISBLANK('Dados Contratação'!$H$6),"-",'Dados Contratação'!$H$6)</f>
        <v>-</v>
      </c>
      <c r="J6" s="19"/>
    </row>
    <row r="7" spans="2:10" ht="12.75" customHeight="1" x14ac:dyDescent="0.25">
      <c r="B7" s="15" t="s">
        <v>78</v>
      </c>
      <c r="C7" s="15"/>
      <c r="D7" s="15"/>
      <c r="E7" s="15"/>
      <c r="F7" s="15" t="s">
        <v>209</v>
      </c>
      <c r="G7" s="15"/>
      <c r="H7" s="15"/>
      <c r="I7" s="15" t="s">
        <v>210</v>
      </c>
      <c r="J7" s="15"/>
    </row>
    <row r="8" spans="2:10" ht="13.5" customHeight="1" thickBot="1" x14ac:dyDescent="0.3">
      <c r="B8" s="20" t="str">
        <f>IF(ISBLANK('Dados Contratação'!$B$8),"-",'Dados Contratação'!$B$8)</f>
        <v>Brasília/DF</v>
      </c>
      <c r="C8" s="20"/>
      <c r="D8" s="20"/>
      <c r="E8" s="20"/>
      <c r="F8" s="20" t="str">
        <f>IF(ISBLANK('Dados Contratação'!$D$8),"-",'Dados Contratação'!$D$8)</f>
        <v>12 meses</v>
      </c>
      <c r="G8" s="20"/>
      <c r="H8" s="20"/>
      <c r="I8" s="20" t="str">
        <f>IF(ISBLANK('Dados Contratação'!$H$8),"-",'Dados Contratação'!$H$8)</f>
        <v>60 meses</v>
      </c>
      <c r="J8" s="20"/>
    </row>
    <row r="9" spans="2:10" ht="12.75" customHeight="1" x14ac:dyDescent="0.25">
      <c r="B9" s="15" t="s">
        <v>145</v>
      </c>
      <c r="C9" s="15"/>
      <c r="D9" s="15"/>
      <c r="E9" s="15"/>
      <c r="F9" s="15"/>
      <c r="G9" s="15"/>
      <c r="H9" s="15"/>
      <c r="I9" s="15" t="s">
        <v>128</v>
      </c>
      <c r="J9" s="15"/>
    </row>
    <row r="10" spans="2:10" ht="13.5" thickBot="1" x14ac:dyDescent="0.3">
      <c r="B10" s="356" t="str">
        <f>IF(ISBLANK('Dados Contratação'!$B$15),"-",'Dados Contratação'!$B$15)</f>
        <v>Técnico em Secretariado</v>
      </c>
      <c r="C10" s="357"/>
      <c r="D10" s="357"/>
      <c r="E10" s="357"/>
      <c r="F10" s="357"/>
      <c r="G10" s="357"/>
      <c r="H10" s="358"/>
      <c r="I10" s="354"/>
      <c r="J10" s="355"/>
    </row>
    <row r="11" spans="2:10" ht="12.75" customHeight="1" x14ac:dyDescent="0.25"/>
    <row r="12" spans="2:10" ht="12.75" customHeight="1" x14ac:dyDescent="0.25"/>
    <row r="13" spans="2:10" ht="12.75" customHeight="1" x14ac:dyDescent="0.25">
      <c r="B13" s="14" t="s">
        <v>296</v>
      </c>
    </row>
    <row r="14" spans="2:10" ht="12.75" customHeight="1" thickBot="1" x14ac:dyDescent="0.3">
      <c r="B14" s="202" t="s">
        <v>308</v>
      </c>
    </row>
    <row r="15" spans="2:10" ht="45" customHeight="1" thickBot="1" x14ac:dyDescent="0.3">
      <c r="B15" s="35" t="s">
        <v>61</v>
      </c>
      <c r="C15" s="36" t="s">
        <v>116</v>
      </c>
      <c r="D15" s="36" t="s">
        <v>117</v>
      </c>
      <c r="E15" s="203" t="s">
        <v>245</v>
      </c>
      <c r="F15" s="36" t="s">
        <v>243</v>
      </c>
      <c r="G15" s="157" t="s">
        <v>118</v>
      </c>
      <c r="H15" s="35" t="s">
        <v>201</v>
      </c>
      <c r="I15" s="36" t="s">
        <v>202</v>
      </c>
      <c r="J15" s="157" t="s">
        <v>203</v>
      </c>
    </row>
    <row r="16" spans="2:10" ht="15" customHeight="1" x14ac:dyDescent="0.25">
      <c r="B16" s="110">
        <f>COUNTA($C$15:$C16)-1</f>
        <v>1</v>
      </c>
      <c r="C16" s="324" t="s">
        <v>303</v>
      </c>
      <c r="D16" s="325" t="s">
        <v>124</v>
      </c>
      <c r="E16" s="205">
        <v>2</v>
      </c>
      <c r="F16" s="326">
        <f>E16*'Dados Contratação'!$I$20</f>
        <v>140</v>
      </c>
      <c r="G16" s="207">
        <v>6</v>
      </c>
      <c r="H16" s="154"/>
      <c r="I16" s="327">
        <f>TRUNC(H16*$F16/$G16*12,2)</f>
        <v>0</v>
      </c>
      <c r="J16" s="329">
        <f>TRUNC(I16/12,2)</f>
        <v>0</v>
      </c>
    </row>
    <row r="17" spans="2:10" ht="26.25" customHeight="1" x14ac:dyDescent="0.25">
      <c r="B17" s="321">
        <f>COUNTA($C$15:$C17)-1</f>
        <v>2</v>
      </c>
      <c r="C17" s="210" t="s">
        <v>302</v>
      </c>
      <c r="D17" s="211" t="s">
        <v>124</v>
      </c>
      <c r="E17" s="322">
        <v>4</v>
      </c>
      <c r="F17" s="331">
        <f>E17*'Dados Contratação'!$I$20</f>
        <v>280</v>
      </c>
      <c r="G17" s="241">
        <v>6</v>
      </c>
      <c r="H17" s="155"/>
      <c r="I17" s="328">
        <f>TRUNC(H17*$F17/$G17*12,2)</f>
        <v>0</v>
      </c>
      <c r="J17" s="330">
        <f>TRUNC(I17/12,2)</f>
        <v>0</v>
      </c>
    </row>
    <row r="18" spans="2:10" ht="26.25" customHeight="1" x14ac:dyDescent="0.25">
      <c r="B18" s="321">
        <f>COUNTA($C$15:$C18)-1</f>
        <v>3</v>
      </c>
      <c r="C18" s="210" t="s">
        <v>304</v>
      </c>
      <c r="D18" s="211" t="s">
        <v>124</v>
      </c>
      <c r="E18" s="322">
        <v>3</v>
      </c>
      <c r="F18" s="331">
        <f>E18*'Dados Contratação'!$I$20</f>
        <v>210</v>
      </c>
      <c r="G18" s="214">
        <v>6</v>
      </c>
      <c r="H18" s="323"/>
      <c r="I18" s="215">
        <f>TRUNC(H18*$F18/$G18*12,2)</f>
        <v>0</v>
      </c>
      <c r="J18" s="216">
        <f>TRUNC(I18/12,2)</f>
        <v>0</v>
      </c>
    </row>
    <row r="19" spans="2:10" ht="15" customHeight="1" x14ac:dyDescent="0.25">
      <c r="B19" s="113">
        <f>COUNTA($C$15:$C19)-1</f>
        <v>4</v>
      </c>
      <c r="C19" s="210" t="s">
        <v>312</v>
      </c>
      <c r="D19" s="211" t="s">
        <v>244</v>
      </c>
      <c r="E19" s="212">
        <v>5</v>
      </c>
      <c r="F19" s="213">
        <f>E19*'Dados Contratação'!$I$20</f>
        <v>350</v>
      </c>
      <c r="G19" s="214">
        <v>6</v>
      </c>
      <c r="H19" s="155"/>
      <c r="I19" s="215">
        <f t="shared" ref="I19:I22" si="0">TRUNC(H19*$F19/$G19*12,2)</f>
        <v>0</v>
      </c>
      <c r="J19" s="216">
        <f t="shared" ref="J19:J22" si="1">TRUNC(I19/12,2)</f>
        <v>0</v>
      </c>
    </row>
    <row r="20" spans="2:10" ht="15" customHeight="1" x14ac:dyDescent="0.25">
      <c r="B20" s="113">
        <f>COUNTA($C$15:$C20)-1</f>
        <v>5</v>
      </c>
      <c r="C20" s="114" t="s">
        <v>313</v>
      </c>
      <c r="D20" s="211" t="s">
        <v>244</v>
      </c>
      <c r="E20" s="212">
        <v>1</v>
      </c>
      <c r="F20" s="213">
        <f>E20*'Dados Contratação'!$I$20</f>
        <v>70</v>
      </c>
      <c r="G20" s="214">
        <v>6</v>
      </c>
      <c r="H20" s="155"/>
      <c r="I20" s="215">
        <f t="shared" ref="I20" si="2">TRUNC(H20*$F20/$G20*12,2)</f>
        <v>0</v>
      </c>
      <c r="J20" s="216">
        <f t="shared" ref="J20" si="3">TRUNC(I20/12,2)</f>
        <v>0</v>
      </c>
    </row>
    <row r="21" spans="2:10" ht="15" customHeight="1" x14ac:dyDescent="0.25">
      <c r="B21" s="113">
        <f>COUNTA($C$15:$C21)-1</f>
        <v>6</v>
      </c>
      <c r="C21" s="210" t="s">
        <v>305</v>
      </c>
      <c r="D21" s="211" t="s">
        <v>124</v>
      </c>
      <c r="E21" s="212">
        <v>3</v>
      </c>
      <c r="F21" s="213">
        <f>E21*'Dados Contratação'!$I$20</f>
        <v>210</v>
      </c>
      <c r="G21" s="214">
        <v>6</v>
      </c>
      <c r="H21" s="155"/>
      <c r="I21" s="215">
        <f t="shared" si="0"/>
        <v>0</v>
      </c>
      <c r="J21" s="216">
        <f t="shared" si="1"/>
        <v>0</v>
      </c>
    </row>
    <row r="22" spans="2:10" ht="25.5" customHeight="1" thickBot="1" x14ac:dyDescent="0.3">
      <c r="B22" s="113">
        <f>COUNTA($C$15:$C22)-1</f>
        <v>7</v>
      </c>
      <c r="C22" s="210" t="s">
        <v>306</v>
      </c>
      <c r="D22" s="211" t="s">
        <v>124</v>
      </c>
      <c r="E22" s="212">
        <v>1</v>
      </c>
      <c r="F22" s="213">
        <f>E22*'Dados Contratação'!$I$20</f>
        <v>70</v>
      </c>
      <c r="G22" s="214">
        <v>6</v>
      </c>
      <c r="H22" s="155"/>
      <c r="I22" s="215">
        <f t="shared" si="0"/>
        <v>0</v>
      </c>
      <c r="J22" s="216">
        <f t="shared" si="1"/>
        <v>0</v>
      </c>
    </row>
    <row r="23" spans="2:10" ht="15" customHeight="1" thickBot="1" x14ac:dyDescent="0.3">
      <c r="B23" s="47" t="s">
        <v>5</v>
      </c>
      <c r="C23" s="48"/>
      <c r="D23" s="48"/>
      <c r="E23" s="48"/>
      <c r="F23" s="48"/>
      <c r="G23" s="217"/>
      <c r="H23" s="218" t="s">
        <v>7</v>
      </c>
      <c r="I23" s="219">
        <f>SUM(I16:I22)</f>
        <v>0</v>
      </c>
      <c r="J23" s="220">
        <f>SUM(J16:J22)</f>
        <v>0</v>
      </c>
    </row>
    <row r="24" spans="2:10" ht="30" customHeight="1" thickBot="1" x14ac:dyDescent="0.3">
      <c r="B24" s="221" t="s">
        <v>122</v>
      </c>
      <c r="C24" s="222"/>
      <c r="D24" s="222"/>
      <c r="E24" s="222"/>
      <c r="F24" s="222"/>
      <c r="G24" s="223">
        <f>'Dados Contratação'!$I$20</f>
        <v>70</v>
      </c>
      <c r="H24" s="224" t="s">
        <v>123</v>
      </c>
      <c r="I24" s="225"/>
      <c r="J24" s="77">
        <f>TRUNC(J23/$G$24,2)</f>
        <v>0</v>
      </c>
    </row>
    <row r="27" spans="2:10" ht="15" customHeight="1" x14ac:dyDescent="0.25">
      <c r="B27" s="14" t="s">
        <v>295</v>
      </c>
    </row>
    <row r="28" spans="2:10" ht="15" customHeight="1" thickBot="1" x14ac:dyDescent="0.3">
      <c r="B28" s="202" t="s">
        <v>307</v>
      </c>
    </row>
    <row r="29" spans="2:10" ht="45" customHeight="1" thickBot="1" x14ac:dyDescent="0.3">
      <c r="B29" s="35" t="s">
        <v>61</v>
      </c>
      <c r="C29" s="36" t="s">
        <v>116</v>
      </c>
      <c r="D29" s="36" t="s">
        <v>117</v>
      </c>
      <c r="E29" s="203" t="s">
        <v>245</v>
      </c>
      <c r="F29" s="36" t="s">
        <v>243</v>
      </c>
      <c r="G29" s="157" t="s">
        <v>118</v>
      </c>
      <c r="H29" s="35" t="s">
        <v>201</v>
      </c>
      <c r="I29" s="36" t="s">
        <v>202</v>
      </c>
      <c r="J29" s="157" t="s">
        <v>203</v>
      </c>
    </row>
    <row r="30" spans="2:10" ht="15" customHeight="1" thickBot="1" x14ac:dyDescent="0.3">
      <c r="B30" s="110">
        <f>COUNTA($C$29:$C30)-1</f>
        <v>1</v>
      </c>
      <c r="C30" s="111" t="s">
        <v>37</v>
      </c>
      <c r="D30" s="204" t="s">
        <v>124</v>
      </c>
      <c r="E30" s="205">
        <v>1</v>
      </c>
      <c r="F30" s="206">
        <f>E30*'Dados Contratação'!$I$21</f>
        <v>70</v>
      </c>
      <c r="G30" s="207">
        <v>60</v>
      </c>
      <c r="H30" s="226">
        <v>8</v>
      </c>
      <c r="I30" s="208">
        <f>TRUNC(H30*F30/G30*12,2)</f>
        <v>112</v>
      </c>
      <c r="J30" s="209">
        <f t="shared" ref="J30" si="4">TRUNC(I30/12,2)</f>
        <v>9.33</v>
      </c>
    </row>
    <row r="31" spans="2:10" ht="15" customHeight="1" thickBot="1" x14ac:dyDescent="0.3">
      <c r="B31" s="47" t="s">
        <v>5</v>
      </c>
      <c r="C31" s="48"/>
      <c r="D31" s="48"/>
      <c r="E31" s="48"/>
      <c r="F31" s="48"/>
      <c r="G31" s="217"/>
      <c r="H31" s="218" t="s">
        <v>7</v>
      </c>
      <c r="I31" s="219">
        <f>SUM(I30:I30)</f>
        <v>112</v>
      </c>
      <c r="J31" s="220">
        <f>SUM(J30:J30)</f>
        <v>9.33</v>
      </c>
    </row>
    <row r="32" spans="2:10" ht="30" customHeight="1" thickBot="1" x14ac:dyDescent="0.3">
      <c r="B32" s="221" t="s">
        <v>122</v>
      </c>
      <c r="C32" s="222"/>
      <c r="D32" s="222"/>
      <c r="E32" s="222"/>
      <c r="F32" s="222"/>
      <c r="G32" s="223">
        <f>'Dados Contratação'!$I$21</f>
        <v>70</v>
      </c>
      <c r="H32" s="224" t="s">
        <v>123</v>
      </c>
      <c r="I32" s="225"/>
      <c r="J32" s="77">
        <f>TRUNC(J31/$G$32,2)</f>
        <v>0.13</v>
      </c>
    </row>
  </sheetData>
  <sheetProtection sheet="1" objects="1" scenarios="1"/>
  <mergeCells count="2">
    <mergeCell ref="I10:J10"/>
    <mergeCell ref="B10:H10"/>
  </mergeCells>
  <dataValidations count="3">
    <dataValidation type="date" operator="greaterThan" allowBlank="1" showInputMessage="1" showErrorMessage="1" errorTitle="Data:" error="Insira a data no formato &quot;dd/mm/aaaa&quot;._x000a_(Ex.: Para a data de 1º de janeiro de 2012, digite &quot;1/1/2012&quot;)" promptTitle="Data:" prompt="Insira a data no formato &quot;dd/mm/aaaa&quot;._x000a_(Ex.: Para a data de 1º de janeiro de 2012, digite &quot;1/1/2012&quot;)" sqref="J65502:K65502 J131038:K131038 J196574:K196574 J262110:K262110 J327646:K327646 J393182:K393182 J458718:K458718 J524254:K524254 J589790:K589790 J655326:K655326 J720862:K720862 J786398:K786398 J851934:K851934 J917470:K917470 J983006:K983006">
      <formula1>40908</formula1>
    </dataValidation>
    <dataValidation type="decimal" operator="greaterThan" allowBlank="1" showInputMessage="1" showErrorMessage="1" errorTitle="Custo Unitário:" error="Digite apenas o valor._x000a_(Ex.: para um custo unitário de R$ 1.234,56, digite &quot;1234,56&quot;)" promptTitle="Custo Unitário:" prompt="Digite apenas o valor._x000a_(Ex.: para um custo unitário de R$ 1.234,56, digite &quot;1234,56&quot;)" sqref="I65527 I131063 I196599 I262135 I327671 I393207 I458743 I524279 I589815 I655351 I720887 I786423 I851959 I917495 I983031 I65510:I65516 I131046:I131052 I196582:I196588 I262118:I262124 I327654:I327660 I393190:I393196 I458726:I458732 I524262:I524268 I589798:I589804 I655334:I655340 I720870:I720876 I786406:I786412 I851942:I851948 I917478:I917484 I983014:I983020 H16:H22">
      <formula1>0</formula1>
    </dataValidation>
    <dataValidation type="date" operator="greaterThan" allowBlank="1" showInputMessage="1" showErrorMessage="1" errorTitle="Data:" error="Insira a data no formato &quot;dd/mm/aaaa&quot;._x000a_(Ex.: Para a data de 1º de janeiro de 2017, digite &quot;1/1/2017&quot;)" promptTitle="Data:" prompt="Insira a data no formato &quot;dd/mm/aaaa&quot;._x000a_(Ex.: Para a data de 1º de janeiro de 2017, digite &quot;1/1/2017&quot;)" sqref="I10:J10">
      <formula1>40908</formula1>
    </dataValidation>
  </dataValidations>
  <printOptions horizontalCentered="1"/>
  <pageMargins left="0.25" right="0.25" top="0.75" bottom="0.75" header="0.3" footer="0.3"/>
  <pageSetup paperSize="9" scale="97" orientation="portrait" blackAndWhite="1" r:id="rId1"/>
  <picture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O172"/>
  <sheetViews>
    <sheetView showGridLines="0" view="pageBreakPreview" topLeftCell="A91" zoomScaleNormal="100" zoomScaleSheetLayoutView="100" workbookViewId="0">
      <selection activeCell="P105" sqref="P105"/>
    </sheetView>
  </sheetViews>
  <sheetFormatPr defaultColWidth="9.140625" defaultRowHeight="12.75" x14ac:dyDescent="0.25"/>
  <cols>
    <col min="1" max="1" width="6.42578125" style="12" customWidth="1"/>
    <col min="2" max="2" width="4.140625" style="12" customWidth="1"/>
    <col min="3" max="3" width="50.28515625" style="12" customWidth="1"/>
    <col min="4" max="4" width="14.7109375" style="12" customWidth="1"/>
    <col min="5" max="5" width="11.85546875" style="12" customWidth="1"/>
    <col min="6" max="6" width="13.140625" style="12" bestFit="1" customWidth="1"/>
    <col min="7" max="16384" width="9.140625" style="12"/>
  </cols>
  <sheetData>
    <row r="1" spans="1:6" ht="33.75" customHeight="1" x14ac:dyDescent="0.25"/>
    <row r="2" spans="1:6" ht="18" x14ac:dyDescent="0.25">
      <c r="B2" s="13" t="s">
        <v>214</v>
      </c>
    </row>
    <row r="4" spans="1:6" ht="15.75" x14ac:dyDescent="0.25">
      <c r="B4" s="14" t="str">
        <f>"4." &amp; A9 &amp; " - " &amp; B9</f>
        <v>4.1 - TÉCNICO EM SECRETARIADO</v>
      </c>
    </row>
    <row r="7" spans="1:6" ht="16.5" thickBot="1" x14ac:dyDescent="0.3">
      <c r="B7" s="14" t="s">
        <v>215</v>
      </c>
    </row>
    <row r="8" spans="1:6" x14ac:dyDescent="0.25">
      <c r="B8" s="21" t="s">
        <v>129</v>
      </c>
      <c r="C8" s="21"/>
      <c r="D8" s="21"/>
      <c r="E8" s="15" t="s">
        <v>132</v>
      </c>
      <c r="F8" s="15"/>
    </row>
    <row r="9" spans="1:6" ht="15.75" customHeight="1" thickBot="1" x14ac:dyDescent="0.3">
      <c r="A9" s="22">
        <v>1</v>
      </c>
      <c r="B9" s="23" t="str">
        <f>UPPER(VLOOKUP(A9,'Dados Contratação'!$B$19:$I$21,2,FALSE))</f>
        <v>TÉCNICO EM SECRETARIADO</v>
      </c>
      <c r="C9" s="23"/>
      <c r="D9" s="23"/>
      <c r="E9" s="20">
        <f>VLOOKUP(A9,'Dados Contratação'!$B$19:$I$21,8,FALSE)</f>
        <v>70</v>
      </c>
      <c r="F9" s="20"/>
    </row>
    <row r="10" spans="1:6" x14ac:dyDescent="0.25">
      <c r="B10" s="15" t="s">
        <v>139</v>
      </c>
      <c r="C10" s="15"/>
      <c r="D10" s="15" t="s">
        <v>131</v>
      </c>
      <c r="E10" s="15"/>
      <c r="F10" s="15" t="s">
        <v>130</v>
      </c>
    </row>
    <row r="11" spans="1:6" ht="13.5" thickBot="1" x14ac:dyDescent="0.3">
      <c r="B11" s="24" t="str">
        <f>VLOOKUP(A9,'Dados Contratação'!$B$19:$I$21,3,FALSE)</f>
        <v>40 horas semanais</v>
      </c>
      <c r="C11" s="20"/>
      <c r="D11" s="25">
        <f>VLOOKUP(A9,'Dados Contratação'!$B$19:$I$21,5,FALSE)</f>
        <v>200</v>
      </c>
      <c r="E11" s="25"/>
      <c r="F11" s="20" t="str">
        <f>VLOOKUP(A9,'Dados Contratação'!$B$19:$I$21,4,FALSE)</f>
        <v>Diurno</v>
      </c>
    </row>
    <row r="12" spans="1:6" x14ac:dyDescent="0.25">
      <c r="B12" s="26" t="s">
        <v>133</v>
      </c>
      <c r="C12" s="27"/>
      <c r="D12" s="15" t="s">
        <v>213</v>
      </c>
      <c r="E12" s="15"/>
      <c r="F12" s="15"/>
    </row>
    <row r="13" spans="1:6" ht="13.5" thickBot="1" x14ac:dyDescent="0.3">
      <c r="B13" s="130"/>
      <c r="C13" s="161" t="s">
        <v>136</v>
      </c>
      <c r="D13" s="350"/>
      <c r="E13" s="350"/>
      <c r="F13" s="350"/>
    </row>
    <row r="14" spans="1:6" x14ac:dyDescent="0.25">
      <c r="B14" s="163"/>
      <c r="C14" s="28"/>
      <c r="D14" s="29" t="s">
        <v>134</v>
      </c>
      <c r="E14" s="30"/>
      <c r="F14" s="30"/>
    </row>
    <row r="15" spans="1:6" ht="13.5" thickBot="1" x14ac:dyDescent="0.3">
      <c r="B15" s="130"/>
      <c r="C15" s="161" t="s">
        <v>137</v>
      </c>
      <c r="D15" s="350"/>
      <c r="E15" s="350"/>
      <c r="F15" s="350"/>
    </row>
    <row r="16" spans="1:6" x14ac:dyDescent="0.25">
      <c r="B16" s="163"/>
      <c r="C16" s="28"/>
      <c r="D16" s="29" t="s">
        <v>140</v>
      </c>
      <c r="E16" s="30"/>
      <c r="F16" s="30"/>
    </row>
    <row r="17" spans="2:6" ht="13.5" thickBot="1" x14ac:dyDescent="0.3">
      <c r="B17" s="131"/>
      <c r="C17" s="162" t="s">
        <v>138</v>
      </c>
      <c r="D17" s="367"/>
      <c r="E17" s="367"/>
      <c r="F17" s="367"/>
    </row>
    <row r="18" spans="2:6" x14ac:dyDescent="0.25">
      <c r="B18" s="29" t="s">
        <v>135</v>
      </c>
      <c r="C18" s="29"/>
      <c r="D18" s="29" t="s">
        <v>256</v>
      </c>
      <c r="E18" s="30"/>
      <c r="F18" s="30"/>
    </row>
    <row r="19" spans="2:6" ht="13.5" thickBot="1" x14ac:dyDescent="0.3">
      <c r="B19" s="31">
        <v>1045</v>
      </c>
      <c r="C19" s="32"/>
      <c r="D19" s="368">
        <v>3883.77</v>
      </c>
      <c r="E19" s="368"/>
      <c r="F19" s="368"/>
    </row>
    <row r="20" spans="2:6" x14ac:dyDescent="0.25">
      <c r="B20" s="33"/>
      <c r="C20" s="33"/>
      <c r="D20" s="33"/>
      <c r="E20" s="33"/>
      <c r="F20" s="33"/>
    </row>
    <row r="22" spans="2:6" ht="16.5" thickBot="1" x14ac:dyDescent="0.3">
      <c r="B22" s="34" t="s">
        <v>56</v>
      </c>
    </row>
    <row r="23" spans="2:6" ht="23.25" thickBot="1" x14ac:dyDescent="0.3">
      <c r="B23" s="35">
        <v>1</v>
      </c>
      <c r="C23" s="36" t="s">
        <v>55</v>
      </c>
      <c r="D23" s="37" t="s">
        <v>2</v>
      </c>
      <c r="E23" s="37" t="s">
        <v>127</v>
      </c>
      <c r="F23" s="38" t="s">
        <v>126</v>
      </c>
    </row>
    <row r="24" spans="2:6" ht="24" customHeight="1" x14ac:dyDescent="0.25">
      <c r="B24" s="39" t="s">
        <v>1</v>
      </c>
      <c r="C24" s="40" t="s">
        <v>212</v>
      </c>
      <c r="D24" s="41" t="s">
        <v>148</v>
      </c>
      <c r="E24" s="42" t="s">
        <v>7</v>
      </c>
      <c r="F24" s="129"/>
    </row>
    <row r="25" spans="2:6" ht="24" x14ac:dyDescent="0.25">
      <c r="B25" s="187" t="s">
        <v>20</v>
      </c>
      <c r="C25" s="146" t="s">
        <v>218</v>
      </c>
      <c r="D25" s="185" t="s">
        <v>149</v>
      </c>
      <c r="E25" s="189"/>
      <c r="F25" s="44">
        <f>IF(E25="n/a",0,TRUNC(F$24*E25,2))</f>
        <v>0</v>
      </c>
    </row>
    <row r="26" spans="2:6" ht="24" x14ac:dyDescent="0.25">
      <c r="B26" s="187" t="s">
        <v>19</v>
      </c>
      <c r="C26" s="146" t="s">
        <v>217</v>
      </c>
      <c r="D26" s="185" t="s">
        <v>258</v>
      </c>
      <c r="E26" s="189"/>
      <c r="F26" s="44">
        <f>IF(E26="n/a",0,TRUNC($B$19*E26,2))</f>
        <v>0</v>
      </c>
    </row>
    <row r="27" spans="2:6" ht="24" x14ac:dyDescent="0.25">
      <c r="B27" s="187" t="s">
        <v>18</v>
      </c>
      <c r="C27" s="146" t="s">
        <v>219</v>
      </c>
      <c r="D27" s="185" t="s">
        <v>149</v>
      </c>
      <c r="E27" s="189"/>
      <c r="F27" s="44">
        <f>IF(E27="n/a",0,TRUNC(F$24*E27,2))</f>
        <v>0</v>
      </c>
    </row>
    <row r="28" spans="2:6" ht="24" x14ac:dyDescent="0.25">
      <c r="B28" s="187" t="s">
        <v>17</v>
      </c>
      <c r="C28" s="146" t="s">
        <v>220</v>
      </c>
      <c r="D28" s="185" t="s">
        <v>149</v>
      </c>
      <c r="E28" s="189"/>
      <c r="F28" s="44">
        <f>IF(E28="n/a",0,TRUNC(F$24*E28,2))</f>
        <v>0</v>
      </c>
    </row>
    <row r="29" spans="2:6" ht="24" x14ac:dyDescent="0.25">
      <c r="B29" s="187" t="s">
        <v>16</v>
      </c>
      <c r="C29" s="146" t="s">
        <v>221</v>
      </c>
      <c r="D29" s="185" t="s">
        <v>149</v>
      </c>
      <c r="E29" s="189"/>
      <c r="F29" s="44">
        <f>IF(E29="n/a",0,TRUNC(F$24*E29,2))</f>
        <v>0</v>
      </c>
    </row>
    <row r="30" spans="2:6" x14ac:dyDescent="0.25">
      <c r="B30" s="359" t="s">
        <v>15</v>
      </c>
      <c r="C30" s="46" t="s">
        <v>150</v>
      </c>
      <c r="D30" s="361" t="s">
        <v>149</v>
      </c>
      <c r="E30" s="363"/>
      <c r="F30" s="365">
        <f>IF(E30="n/a",0,TRUNC(F$24*E30,2))</f>
        <v>0</v>
      </c>
    </row>
    <row r="31" spans="2:6" ht="15.75" customHeight="1" thickBot="1" x14ac:dyDescent="0.3">
      <c r="B31" s="360"/>
      <c r="C31" s="132"/>
      <c r="D31" s="362"/>
      <c r="E31" s="364"/>
      <c r="F31" s="366"/>
    </row>
    <row r="32" spans="2:6" ht="13.5" thickBot="1" x14ac:dyDescent="0.3">
      <c r="B32" s="47" t="s">
        <v>152</v>
      </c>
      <c r="C32" s="48"/>
      <c r="D32" s="49"/>
      <c r="E32" s="48"/>
      <c r="F32" s="50">
        <f>TRUNC(SUM(F24:F31),2)</f>
        <v>0</v>
      </c>
    </row>
    <row r="33" spans="2:6" ht="23.25" thickBot="1" x14ac:dyDescent="0.3">
      <c r="B33" s="144">
        <v>1</v>
      </c>
      <c r="C33" s="37" t="s">
        <v>55</v>
      </c>
      <c r="D33" s="37" t="s">
        <v>216</v>
      </c>
      <c r="E33" s="37" t="s">
        <v>127</v>
      </c>
      <c r="F33" s="38" t="s">
        <v>126</v>
      </c>
    </row>
    <row r="34" spans="2:6" ht="24" x14ac:dyDescent="0.25">
      <c r="B34" s="143" t="s">
        <v>33</v>
      </c>
      <c r="C34" s="148" t="s">
        <v>224</v>
      </c>
      <c r="D34" s="183"/>
      <c r="E34" s="133"/>
      <c r="F34" s="196"/>
    </row>
    <row r="35" spans="2:6" ht="24.75" thickBot="1" x14ac:dyDescent="0.3">
      <c r="B35" s="188" t="s">
        <v>54</v>
      </c>
      <c r="C35" s="149" t="s">
        <v>242</v>
      </c>
      <c r="D35" s="145">
        <f>ROUND(D34/0.875,2)-D34</f>
        <v>0</v>
      </c>
      <c r="E35" s="186"/>
      <c r="F35" s="197"/>
    </row>
    <row r="36" spans="2:6" ht="13.5" thickBot="1" x14ac:dyDescent="0.3">
      <c r="B36" s="47" t="s">
        <v>153</v>
      </c>
      <c r="C36" s="48"/>
      <c r="D36" s="49"/>
      <c r="E36" s="48"/>
      <c r="F36" s="50">
        <f>TRUNC(SUM(F34:F35),2)</f>
        <v>0</v>
      </c>
    </row>
    <row r="37" spans="2:6" ht="23.25" thickBot="1" x14ac:dyDescent="0.3">
      <c r="B37" s="144">
        <v>1</v>
      </c>
      <c r="C37" s="37" t="s">
        <v>55</v>
      </c>
      <c r="D37" s="37" t="s">
        <v>216</v>
      </c>
      <c r="E37" s="37" t="s">
        <v>127</v>
      </c>
      <c r="F37" s="38" t="s">
        <v>126</v>
      </c>
    </row>
    <row r="38" spans="2:6" ht="24" x14ac:dyDescent="0.25">
      <c r="B38" s="143" t="s">
        <v>58</v>
      </c>
      <c r="C38" s="150" t="s">
        <v>225</v>
      </c>
      <c r="D38" s="198"/>
      <c r="E38" s="189"/>
      <c r="F38" s="199"/>
    </row>
    <row r="39" spans="2:6" ht="24.75" thickBot="1" x14ac:dyDescent="0.3">
      <c r="B39" s="188" t="s">
        <v>59</v>
      </c>
      <c r="C39" s="149" t="s">
        <v>226</v>
      </c>
      <c r="D39" s="200"/>
      <c r="E39" s="190"/>
      <c r="F39" s="201"/>
    </row>
    <row r="40" spans="2:6" ht="13.5" thickBot="1" x14ac:dyDescent="0.3">
      <c r="B40" s="47" t="s">
        <v>154</v>
      </c>
      <c r="C40" s="48"/>
      <c r="D40" s="49"/>
      <c r="E40" s="48"/>
      <c r="F40" s="50">
        <f>TRUNC(SUM(F38:F39),2)</f>
        <v>0</v>
      </c>
    </row>
    <row r="41" spans="2:6" ht="15.75" thickBot="1" x14ac:dyDescent="0.3">
      <c r="B41" s="53" t="s">
        <v>157</v>
      </c>
      <c r="C41" s="54"/>
      <c r="D41" s="55"/>
      <c r="E41" s="56"/>
      <c r="F41" s="57">
        <f>TRUNC(SUM(F32,F36,F40),2)</f>
        <v>0</v>
      </c>
    </row>
    <row r="44" spans="2:6" ht="15.75" x14ac:dyDescent="0.25">
      <c r="B44" s="34" t="s">
        <v>53</v>
      </c>
    </row>
    <row r="45" spans="2:6" s="194" customFormat="1" ht="26.25" thickBot="1" x14ac:dyDescent="0.3">
      <c r="B45" s="192" t="s">
        <v>227</v>
      </c>
      <c r="C45" s="193"/>
      <c r="D45" s="193"/>
      <c r="E45" s="193"/>
      <c r="F45" s="193"/>
    </row>
    <row r="46" spans="2:6" ht="23.25" thickBot="1" x14ac:dyDescent="0.3">
      <c r="B46" s="35">
        <v>2</v>
      </c>
      <c r="C46" s="36" t="s">
        <v>52</v>
      </c>
      <c r="D46" s="37" t="s">
        <v>51</v>
      </c>
      <c r="E46" s="37" t="s">
        <v>38</v>
      </c>
      <c r="F46" s="38" t="s">
        <v>126</v>
      </c>
    </row>
    <row r="47" spans="2:6" x14ac:dyDescent="0.25">
      <c r="B47" s="39" t="s">
        <v>50</v>
      </c>
      <c r="C47" s="58" t="s">
        <v>49</v>
      </c>
      <c r="D47" s="135"/>
      <c r="E47" s="59">
        <f>VLOOKUP($B$11,Apoio!$A:$C,3,FALSE)</f>
        <v>21</v>
      </c>
      <c r="F47" s="60">
        <f>TRUNC(D47*E47,2)</f>
        <v>0</v>
      </c>
    </row>
    <row r="48" spans="2:6" ht="13.5" thickBot="1" x14ac:dyDescent="0.3">
      <c r="B48" s="184" t="s">
        <v>48</v>
      </c>
      <c r="C48" s="61" t="s">
        <v>47</v>
      </c>
      <c r="D48" s="62" t="s">
        <v>7</v>
      </c>
      <c r="E48" s="134"/>
      <c r="F48" s="63">
        <f>-TRUNC(MIN(F47,(F24*E48)),2)</f>
        <v>0</v>
      </c>
    </row>
    <row r="49" spans="2:6" ht="13.5" thickBot="1" x14ac:dyDescent="0.3">
      <c r="B49" s="64" t="s">
        <v>1</v>
      </c>
      <c r="C49" s="65" t="s">
        <v>197</v>
      </c>
      <c r="D49" s="66"/>
      <c r="E49" s="67"/>
      <c r="F49" s="50">
        <f>TRUNC(SUM(F47:F48),2)</f>
        <v>0</v>
      </c>
    </row>
    <row r="50" spans="2:6" x14ac:dyDescent="0.25">
      <c r="B50" s="143" t="s">
        <v>46</v>
      </c>
      <c r="C50" s="68" t="s">
        <v>45</v>
      </c>
      <c r="D50" s="135"/>
      <c r="E50" s="59">
        <f>VLOOKUP($B$11,Apoio!$A:$C,3,FALSE)</f>
        <v>21</v>
      </c>
      <c r="F50" s="51">
        <f>TRUNC(D50*E50,2)</f>
        <v>0</v>
      </c>
    </row>
    <row r="51" spans="2:6" ht="36" thickBot="1" x14ac:dyDescent="0.3">
      <c r="B51" s="184" t="s">
        <v>44</v>
      </c>
      <c r="C51" s="147" t="s">
        <v>222</v>
      </c>
      <c r="D51" s="62" t="s">
        <v>7</v>
      </c>
      <c r="E51" s="227"/>
      <c r="F51" s="63">
        <f>-TRUNC(E50*E51,2)</f>
        <v>0</v>
      </c>
    </row>
    <row r="52" spans="2:6" ht="13.5" thickBot="1" x14ac:dyDescent="0.3">
      <c r="B52" s="64" t="s">
        <v>20</v>
      </c>
      <c r="C52" s="65" t="s">
        <v>43</v>
      </c>
      <c r="D52" s="66"/>
      <c r="E52" s="67"/>
      <c r="F52" s="50">
        <f>TRUNC(SUM(F50:F51),2)</f>
        <v>0</v>
      </c>
    </row>
    <row r="53" spans="2:6" x14ac:dyDescent="0.25">
      <c r="B53" s="143" t="s">
        <v>19</v>
      </c>
      <c r="C53" s="68" t="s">
        <v>41</v>
      </c>
      <c r="D53" s="135"/>
      <c r="E53" s="69">
        <f>VLOOKUP($B$11,Apoio!$A:$C,3,FALSE)</f>
        <v>21</v>
      </c>
      <c r="F53" s="51">
        <f>TRUNC(D53*E53,2)</f>
        <v>0</v>
      </c>
    </row>
    <row r="54" spans="2:6" x14ac:dyDescent="0.25">
      <c r="B54" s="187" t="s">
        <v>18</v>
      </c>
      <c r="C54" s="70" t="s">
        <v>309</v>
      </c>
      <c r="D54" s="185" t="s">
        <v>7</v>
      </c>
      <c r="E54" s="71" t="s">
        <v>57</v>
      </c>
      <c r="F54" s="137"/>
    </row>
    <row r="55" spans="2:6" x14ac:dyDescent="0.25">
      <c r="B55" s="187" t="s">
        <v>18</v>
      </c>
      <c r="C55" s="70" t="s">
        <v>42</v>
      </c>
      <c r="D55" s="185" t="s">
        <v>7</v>
      </c>
      <c r="E55" s="71" t="s">
        <v>57</v>
      </c>
      <c r="F55" s="137"/>
    </row>
    <row r="56" spans="2:6" x14ac:dyDescent="0.25">
      <c r="B56" s="187" t="s">
        <v>16</v>
      </c>
      <c r="C56" s="70" t="s">
        <v>310</v>
      </c>
      <c r="D56" s="185" t="s">
        <v>7</v>
      </c>
      <c r="E56" s="71" t="s">
        <v>57</v>
      </c>
      <c r="F56" s="137"/>
    </row>
    <row r="57" spans="2:6" x14ac:dyDescent="0.25">
      <c r="B57" s="319" t="s">
        <v>15</v>
      </c>
      <c r="C57" s="70" t="s">
        <v>311</v>
      </c>
      <c r="D57" s="318" t="s">
        <v>7</v>
      </c>
      <c r="E57" s="320" t="s">
        <v>57</v>
      </c>
      <c r="F57" s="138"/>
    </row>
    <row r="58" spans="2:6" x14ac:dyDescent="0.25">
      <c r="B58" s="187" t="s">
        <v>33</v>
      </c>
      <c r="C58" s="70" t="s">
        <v>293</v>
      </c>
      <c r="D58" s="185" t="s">
        <v>7</v>
      </c>
      <c r="E58" s="72" t="s">
        <v>57</v>
      </c>
      <c r="F58" s="138"/>
    </row>
    <row r="59" spans="2:6" x14ac:dyDescent="0.25">
      <c r="B59" s="359" t="s">
        <v>54</v>
      </c>
      <c r="C59" s="73" t="s">
        <v>150</v>
      </c>
      <c r="D59" s="370" t="s">
        <v>7</v>
      </c>
      <c r="E59" s="372" t="s">
        <v>57</v>
      </c>
      <c r="F59" s="374"/>
    </row>
    <row r="60" spans="2:6" ht="15.75" customHeight="1" thickBot="1" x14ac:dyDescent="0.3">
      <c r="B60" s="360"/>
      <c r="C60" s="136"/>
      <c r="D60" s="371"/>
      <c r="E60" s="373"/>
      <c r="F60" s="375"/>
    </row>
    <row r="61" spans="2:6" ht="15.75" thickBot="1" x14ac:dyDescent="0.3">
      <c r="B61" s="53" t="s">
        <v>156</v>
      </c>
      <c r="C61" s="54"/>
      <c r="D61" s="55"/>
      <c r="E61" s="56"/>
      <c r="F61" s="57">
        <f>TRUNC(SUM(F49,F52:F60),2)</f>
        <v>0</v>
      </c>
    </row>
    <row r="64" spans="2:6" ht="16.5" thickBot="1" x14ac:dyDescent="0.3">
      <c r="B64" s="34" t="s">
        <v>40</v>
      </c>
    </row>
    <row r="65" spans="2:6" ht="23.25" thickBot="1" x14ac:dyDescent="0.3">
      <c r="B65" s="35">
        <v>3</v>
      </c>
      <c r="C65" s="74" t="s">
        <v>39</v>
      </c>
      <c r="D65" s="156"/>
      <c r="E65" s="36" t="s">
        <v>38</v>
      </c>
      <c r="F65" s="157" t="s">
        <v>126</v>
      </c>
    </row>
    <row r="66" spans="2:6" x14ac:dyDescent="0.25">
      <c r="B66" s="39" t="s">
        <v>1</v>
      </c>
      <c r="C66" s="58" t="s">
        <v>246</v>
      </c>
      <c r="D66" s="159"/>
      <c r="E66" s="158" t="s">
        <v>146</v>
      </c>
      <c r="F66" s="160">
        <f>TRUNC(Insumos!$J$24,2)</f>
        <v>0</v>
      </c>
    </row>
    <row r="67" spans="2:6" ht="13.5" thickBot="1" x14ac:dyDescent="0.3">
      <c r="B67" s="184" t="s">
        <v>20</v>
      </c>
      <c r="C67" s="70" t="s">
        <v>247</v>
      </c>
      <c r="D67" s="191"/>
      <c r="E67" s="45" t="s">
        <v>248</v>
      </c>
      <c r="F67" s="44">
        <f>TRUNC(Insumos!$J$32,2)</f>
        <v>0.13</v>
      </c>
    </row>
    <row r="68" spans="2:6" ht="15.75" thickBot="1" x14ac:dyDescent="0.3">
      <c r="B68" s="53" t="s">
        <v>155</v>
      </c>
      <c r="C68" s="54"/>
      <c r="D68" s="76"/>
      <c r="E68" s="76"/>
      <c r="F68" s="77">
        <f>TRUNC(SUM(F66:F67),2)</f>
        <v>0.13</v>
      </c>
    </row>
    <row r="69" spans="2:6" x14ac:dyDescent="0.25">
      <c r="B69" s="78"/>
    </row>
    <row r="70" spans="2:6" x14ac:dyDescent="0.25">
      <c r="B70" s="78"/>
    </row>
    <row r="71" spans="2:6" ht="15.75" x14ac:dyDescent="0.25">
      <c r="B71" s="34" t="s">
        <v>36</v>
      </c>
    </row>
    <row r="72" spans="2:6" ht="16.5" thickBot="1" x14ac:dyDescent="0.3">
      <c r="B72" s="34" t="s">
        <v>35</v>
      </c>
    </row>
    <row r="73" spans="2:6" ht="23.25" thickBot="1" x14ac:dyDescent="0.3">
      <c r="B73" s="35" t="s">
        <v>12</v>
      </c>
      <c r="C73" s="36" t="s">
        <v>34</v>
      </c>
      <c r="D73" s="37" t="s">
        <v>2</v>
      </c>
      <c r="E73" s="37" t="s">
        <v>127</v>
      </c>
      <c r="F73" s="38" t="s">
        <v>126</v>
      </c>
    </row>
    <row r="74" spans="2:6" x14ac:dyDescent="0.25">
      <c r="B74" s="39" t="s">
        <v>1</v>
      </c>
      <c r="C74" s="151" t="s">
        <v>230</v>
      </c>
      <c r="D74" s="79" t="s">
        <v>151</v>
      </c>
      <c r="E74" s="10">
        <f>IF(Apoio!$E$7=FALSE,20%,0)</f>
        <v>0.2</v>
      </c>
      <c r="F74" s="80">
        <f t="shared" ref="F74:F81" si="0">TRUNC(F$41*E74,2)</f>
        <v>0</v>
      </c>
    </row>
    <row r="75" spans="2:6" ht="15" customHeight="1" x14ac:dyDescent="0.25">
      <c r="B75" s="187" t="s">
        <v>20</v>
      </c>
      <c r="C75" s="43" t="s">
        <v>229</v>
      </c>
      <c r="D75" s="81" t="str">
        <f>D74</f>
        <v>Módulo 1</v>
      </c>
      <c r="E75" s="9">
        <v>1.4999999999999999E-2</v>
      </c>
      <c r="F75" s="82">
        <f t="shared" si="0"/>
        <v>0</v>
      </c>
    </row>
    <row r="76" spans="2:6" x14ac:dyDescent="0.25">
      <c r="B76" s="187" t="s">
        <v>19</v>
      </c>
      <c r="C76" s="43" t="s">
        <v>231</v>
      </c>
      <c r="D76" s="45" t="str">
        <f t="shared" ref="D76:D81" si="1">D75</f>
        <v>Módulo 1</v>
      </c>
      <c r="E76" s="9">
        <v>0.01</v>
      </c>
      <c r="F76" s="82">
        <f t="shared" si="0"/>
        <v>0</v>
      </c>
    </row>
    <row r="77" spans="2:6" x14ac:dyDescent="0.25">
      <c r="B77" s="187" t="s">
        <v>18</v>
      </c>
      <c r="C77" s="43" t="s">
        <v>232</v>
      </c>
      <c r="D77" s="45" t="str">
        <f t="shared" si="1"/>
        <v>Módulo 1</v>
      </c>
      <c r="E77" s="9">
        <v>2E-3</v>
      </c>
      <c r="F77" s="82">
        <f t="shared" si="0"/>
        <v>0</v>
      </c>
    </row>
    <row r="78" spans="2:6" x14ac:dyDescent="0.25">
      <c r="B78" s="187" t="s">
        <v>17</v>
      </c>
      <c r="C78" s="43" t="s">
        <v>233</v>
      </c>
      <c r="D78" s="45" t="str">
        <f t="shared" si="1"/>
        <v>Módulo 1</v>
      </c>
      <c r="E78" s="9">
        <v>2.5000000000000001E-2</v>
      </c>
      <c r="F78" s="82">
        <f t="shared" si="0"/>
        <v>0</v>
      </c>
    </row>
    <row r="79" spans="2:6" x14ac:dyDescent="0.25">
      <c r="B79" s="187" t="s">
        <v>16</v>
      </c>
      <c r="C79" s="43" t="s">
        <v>234</v>
      </c>
      <c r="D79" s="45" t="str">
        <f t="shared" si="1"/>
        <v>Módulo 1</v>
      </c>
      <c r="E79" s="9">
        <v>0.08</v>
      </c>
      <c r="F79" s="82">
        <f t="shared" si="0"/>
        <v>0</v>
      </c>
    </row>
    <row r="80" spans="2:6" x14ac:dyDescent="0.25">
      <c r="B80" s="187" t="s">
        <v>15</v>
      </c>
      <c r="C80" s="43" t="s">
        <v>298</v>
      </c>
      <c r="D80" s="45" t="str">
        <f t="shared" si="1"/>
        <v>Módulo 1</v>
      </c>
      <c r="E80" s="189">
        <v>0.01</v>
      </c>
      <c r="F80" s="82">
        <f t="shared" si="0"/>
        <v>0</v>
      </c>
    </row>
    <row r="81" spans="2:6" ht="13.5" thickBot="1" x14ac:dyDescent="0.3">
      <c r="B81" s="188" t="s">
        <v>33</v>
      </c>
      <c r="C81" s="52" t="s">
        <v>235</v>
      </c>
      <c r="D81" s="75" t="str">
        <f t="shared" si="1"/>
        <v>Módulo 1</v>
      </c>
      <c r="E81" s="8">
        <v>6.0000000000000001E-3</v>
      </c>
      <c r="F81" s="83">
        <f t="shared" si="0"/>
        <v>0</v>
      </c>
    </row>
    <row r="82" spans="2:6" ht="15.75" thickBot="1" x14ac:dyDescent="0.3">
      <c r="B82" s="53" t="s">
        <v>158</v>
      </c>
      <c r="C82" s="54"/>
      <c r="D82" s="76"/>
      <c r="E82" s="84">
        <f>SUM(E74:E81)</f>
        <v>0.34800000000000009</v>
      </c>
      <c r="F82" s="85">
        <f>TRUNC(SUM(F74:F81),2)</f>
        <v>0</v>
      </c>
    </row>
    <row r="83" spans="2:6" x14ac:dyDescent="0.25">
      <c r="B83" s="78"/>
    </row>
    <row r="84" spans="2:6" x14ac:dyDescent="0.25">
      <c r="B84" s="78"/>
    </row>
    <row r="85" spans="2:6" ht="16.5" thickBot="1" x14ac:dyDescent="0.3">
      <c r="B85" s="34" t="s">
        <v>32</v>
      </c>
    </row>
    <row r="86" spans="2:6" ht="23.25" thickBot="1" x14ac:dyDescent="0.3">
      <c r="B86" s="35" t="s">
        <v>11</v>
      </c>
      <c r="C86" s="36" t="s">
        <v>31</v>
      </c>
      <c r="D86" s="37" t="s">
        <v>2</v>
      </c>
      <c r="E86" s="37" t="s">
        <v>127</v>
      </c>
      <c r="F86" s="38" t="s">
        <v>126</v>
      </c>
    </row>
    <row r="87" spans="2:6" x14ac:dyDescent="0.25">
      <c r="B87" s="39" t="s">
        <v>1</v>
      </c>
      <c r="C87" s="40" t="s">
        <v>30</v>
      </c>
      <c r="D87" s="86" t="s">
        <v>151</v>
      </c>
      <c r="E87" s="11">
        <v>8.3299999999999999E-2</v>
      </c>
      <c r="F87" s="87">
        <f>TRUNC(F$41*E87,2)</f>
        <v>0</v>
      </c>
    </row>
    <row r="88" spans="2:6" ht="13.5" thickBot="1" x14ac:dyDescent="0.3">
      <c r="B88" s="188" t="s">
        <v>20</v>
      </c>
      <c r="C88" s="52" t="s">
        <v>29</v>
      </c>
      <c r="D88" s="88" t="str">
        <f>D87</f>
        <v>Módulo 1</v>
      </c>
      <c r="E88" s="8">
        <v>2.7799999999999998E-2</v>
      </c>
      <c r="F88" s="83">
        <f>TRUNC(F$41*E88,2)</f>
        <v>0</v>
      </c>
    </row>
    <row r="89" spans="2:6" ht="12.75" customHeight="1" thickBot="1" x14ac:dyDescent="0.3">
      <c r="B89" s="47" t="s">
        <v>160</v>
      </c>
      <c r="C89" s="48"/>
      <c r="D89" s="49"/>
      <c r="E89" s="49"/>
      <c r="F89" s="50">
        <f>TRUNC(SUM(F87:F88),2)</f>
        <v>0</v>
      </c>
    </row>
    <row r="90" spans="2:6" ht="13.5" thickBot="1" x14ac:dyDescent="0.3">
      <c r="B90" s="89" t="s">
        <v>19</v>
      </c>
      <c r="C90" s="90" t="s">
        <v>14</v>
      </c>
      <c r="D90" s="88" t="s">
        <v>160</v>
      </c>
      <c r="E90" s="91">
        <f>$E$82</f>
        <v>0.34800000000000009</v>
      </c>
      <c r="F90" s="92">
        <f>TRUNC(F89*E90,2)</f>
        <v>0</v>
      </c>
    </row>
    <row r="91" spans="2:6" ht="15.75" thickBot="1" x14ac:dyDescent="0.3">
      <c r="B91" s="53" t="s">
        <v>159</v>
      </c>
      <c r="C91" s="54"/>
      <c r="D91" s="55"/>
      <c r="E91" s="56"/>
      <c r="F91" s="57">
        <f>TRUNC(SUM(F89:F90),2)</f>
        <v>0</v>
      </c>
    </row>
    <row r="94" spans="2:6" ht="16.5" thickBot="1" x14ac:dyDescent="0.3">
      <c r="B94" s="34" t="s">
        <v>28</v>
      </c>
    </row>
    <row r="95" spans="2:6" ht="23.25" thickBot="1" x14ac:dyDescent="0.3">
      <c r="B95" s="35" t="s">
        <v>10</v>
      </c>
      <c r="C95" s="36" t="s">
        <v>27</v>
      </c>
      <c r="D95" s="37" t="s">
        <v>2</v>
      </c>
      <c r="E95" s="37" t="s">
        <v>127</v>
      </c>
      <c r="F95" s="38" t="s">
        <v>126</v>
      </c>
    </row>
    <row r="96" spans="2:6" ht="13.5" thickBot="1" x14ac:dyDescent="0.3">
      <c r="B96" s="39" t="s">
        <v>1</v>
      </c>
      <c r="C96" s="40" t="s">
        <v>236</v>
      </c>
      <c r="D96" s="86" t="s">
        <v>151</v>
      </c>
      <c r="E96" s="11">
        <v>5.7000000000000002E-3</v>
      </c>
      <c r="F96" s="87">
        <f>TRUNC(F$41*E96,2)</f>
        <v>0</v>
      </c>
    </row>
    <row r="97" spans="2:15" ht="13.5" thickBot="1" x14ac:dyDescent="0.3">
      <c r="B97" s="47" t="s">
        <v>161</v>
      </c>
      <c r="C97" s="48"/>
      <c r="D97" s="49"/>
      <c r="E97" s="49"/>
      <c r="F97" s="50">
        <f>TRUNC(F96,2)</f>
        <v>0</v>
      </c>
    </row>
    <row r="98" spans="2:15" ht="13.5" thickBot="1" x14ac:dyDescent="0.3">
      <c r="B98" s="89" t="s">
        <v>20</v>
      </c>
      <c r="C98" s="90" t="s">
        <v>14</v>
      </c>
      <c r="D98" s="88" t="s">
        <v>161</v>
      </c>
      <c r="E98" s="91">
        <f>E$82</f>
        <v>0.34800000000000009</v>
      </c>
      <c r="F98" s="92">
        <f>TRUNC(F97*E98,2)</f>
        <v>0</v>
      </c>
    </row>
    <row r="99" spans="2:15" ht="15.75" thickBot="1" x14ac:dyDescent="0.3">
      <c r="B99" s="53" t="s">
        <v>162</v>
      </c>
      <c r="C99" s="54"/>
      <c r="D99" s="55"/>
      <c r="E99" s="56"/>
      <c r="F99" s="57">
        <f>TRUNC(SUM(F97:F98),2)</f>
        <v>0</v>
      </c>
    </row>
    <row r="102" spans="2:15" ht="16.5" thickBot="1" x14ac:dyDescent="0.3">
      <c r="B102" s="34" t="s">
        <v>26</v>
      </c>
    </row>
    <row r="103" spans="2:15" ht="23.25" thickBot="1" x14ac:dyDescent="0.3">
      <c r="B103" s="35" t="s">
        <v>9</v>
      </c>
      <c r="C103" s="36" t="s">
        <v>25</v>
      </c>
      <c r="D103" s="37" t="s">
        <v>2</v>
      </c>
      <c r="E103" s="37" t="s">
        <v>127</v>
      </c>
      <c r="F103" s="38" t="s">
        <v>126</v>
      </c>
    </row>
    <row r="104" spans="2:15" x14ac:dyDescent="0.25">
      <c r="B104" s="39" t="s">
        <v>1</v>
      </c>
      <c r="C104" s="40" t="s">
        <v>237</v>
      </c>
      <c r="D104" s="86" t="s">
        <v>151</v>
      </c>
      <c r="E104" s="11">
        <v>4.1999999999999997E-3</v>
      </c>
      <c r="F104" s="87">
        <f>TRUNC(F$41*E104,2)</f>
        <v>0</v>
      </c>
    </row>
    <row r="105" spans="2:15" x14ac:dyDescent="0.25">
      <c r="B105" s="187" t="s">
        <v>20</v>
      </c>
      <c r="C105" s="43" t="s">
        <v>24</v>
      </c>
      <c r="D105" s="93" t="s">
        <v>163</v>
      </c>
      <c r="E105" s="9">
        <f>E$79</f>
        <v>0.08</v>
      </c>
      <c r="F105" s="82">
        <f>TRUNC(F$104*E105,2)</f>
        <v>0</v>
      </c>
    </row>
    <row r="106" spans="2:15" ht="13.5" thickBot="1" x14ac:dyDescent="0.3">
      <c r="B106" s="188" t="s">
        <v>19</v>
      </c>
      <c r="C106" s="52" t="s">
        <v>259</v>
      </c>
      <c r="D106" s="93" t="s">
        <v>151</v>
      </c>
      <c r="E106" s="9">
        <f>E$79*40%*(1+8.33%+11.11%)*100%</f>
        <v>3.8220799999999999E-2</v>
      </c>
      <c r="F106" s="82">
        <f>TRUNC(F$41*E106,2)</f>
        <v>0</v>
      </c>
    </row>
    <row r="107" spans="2:15" ht="15.75" thickBot="1" x14ac:dyDescent="0.3">
      <c r="B107" s="53" t="s">
        <v>164</v>
      </c>
      <c r="C107" s="54"/>
      <c r="D107" s="55"/>
      <c r="E107" s="56"/>
      <c r="F107" s="57">
        <f>TRUNC(SUM(F104:F106),2)</f>
        <v>0</v>
      </c>
    </row>
    <row r="110" spans="2:15" ht="16.5" thickBot="1" x14ac:dyDescent="0.3">
      <c r="B110" s="34" t="s">
        <v>23</v>
      </c>
    </row>
    <row r="111" spans="2:15" ht="23.25" thickBot="1" x14ac:dyDescent="0.3">
      <c r="B111" s="35" t="s">
        <v>8</v>
      </c>
      <c r="C111" s="36" t="s">
        <v>22</v>
      </c>
      <c r="D111" s="37" t="s">
        <v>2</v>
      </c>
      <c r="E111" s="37" t="s">
        <v>127</v>
      </c>
      <c r="F111" s="38" t="s">
        <v>126</v>
      </c>
      <c r="O111" s="317"/>
    </row>
    <row r="112" spans="2:15" x14ac:dyDescent="0.25">
      <c r="B112" s="39" t="s">
        <v>1</v>
      </c>
      <c r="C112" s="40" t="s">
        <v>21</v>
      </c>
      <c r="D112" s="86" t="s">
        <v>151</v>
      </c>
      <c r="E112" s="11">
        <v>8.3299999999999999E-2</v>
      </c>
      <c r="F112" s="87">
        <f t="shared" ref="F112:F117" si="2">TRUNC(F$41*E112,2)</f>
        <v>0</v>
      </c>
    </row>
    <row r="113" spans="2:6" x14ac:dyDescent="0.25">
      <c r="B113" s="187" t="s">
        <v>20</v>
      </c>
      <c r="C113" s="43" t="s">
        <v>238</v>
      </c>
      <c r="D113" s="81" t="s">
        <v>151</v>
      </c>
      <c r="E113" s="9">
        <v>1.66E-2</v>
      </c>
      <c r="F113" s="82">
        <f t="shared" si="2"/>
        <v>0</v>
      </c>
    </row>
    <row r="114" spans="2:6" x14ac:dyDescent="0.25">
      <c r="B114" s="187" t="s">
        <v>19</v>
      </c>
      <c r="C114" s="43" t="s">
        <v>239</v>
      </c>
      <c r="D114" s="81" t="s">
        <v>151</v>
      </c>
      <c r="E114" s="9">
        <v>2.0000000000000001E-4</v>
      </c>
      <c r="F114" s="82">
        <f t="shared" si="2"/>
        <v>0</v>
      </c>
    </row>
    <row r="115" spans="2:6" x14ac:dyDescent="0.25">
      <c r="B115" s="187" t="s">
        <v>18</v>
      </c>
      <c r="C115" s="43" t="s">
        <v>240</v>
      </c>
      <c r="D115" s="81" t="s">
        <v>151</v>
      </c>
      <c r="E115" s="9">
        <v>2.8E-3</v>
      </c>
      <c r="F115" s="82">
        <f t="shared" si="2"/>
        <v>0</v>
      </c>
    </row>
    <row r="116" spans="2:6" x14ac:dyDescent="0.25">
      <c r="B116" s="187" t="s">
        <v>17</v>
      </c>
      <c r="C116" s="43" t="s">
        <v>241</v>
      </c>
      <c r="D116" s="81" t="s">
        <v>151</v>
      </c>
      <c r="E116" s="9">
        <v>2.9999999999999997E-4</v>
      </c>
      <c r="F116" s="82">
        <f t="shared" si="2"/>
        <v>0</v>
      </c>
    </row>
    <row r="117" spans="2:6" ht="12.75" customHeight="1" x14ac:dyDescent="0.25">
      <c r="B117" s="359" t="s">
        <v>16</v>
      </c>
      <c r="C117" s="46" t="s">
        <v>150</v>
      </c>
      <c r="D117" s="361" t="s">
        <v>151</v>
      </c>
      <c r="E117" s="363"/>
      <c r="F117" s="365">
        <f t="shared" si="2"/>
        <v>0</v>
      </c>
    </row>
    <row r="118" spans="2:6" ht="12.75" customHeight="1" thickBot="1" x14ac:dyDescent="0.3">
      <c r="B118" s="360"/>
      <c r="C118" s="132"/>
      <c r="D118" s="362"/>
      <c r="E118" s="364"/>
      <c r="F118" s="366"/>
    </row>
    <row r="119" spans="2:6" ht="13.5" thickBot="1" x14ac:dyDescent="0.3">
      <c r="B119" s="47" t="s">
        <v>165</v>
      </c>
      <c r="C119" s="48"/>
      <c r="D119" s="49"/>
      <c r="E119" s="49"/>
      <c r="F119" s="50">
        <f>TRUNC(SUM(F112:F118),2)</f>
        <v>0</v>
      </c>
    </row>
    <row r="120" spans="2:6" ht="13.5" thickBot="1" x14ac:dyDescent="0.3">
      <c r="B120" s="89" t="s">
        <v>15</v>
      </c>
      <c r="C120" s="90" t="s">
        <v>14</v>
      </c>
      <c r="D120" s="88" t="s">
        <v>165</v>
      </c>
      <c r="E120" s="91">
        <f>E$82</f>
        <v>0.34800000000000009</v>
      </c>
      <c r="F120" s="92">
        <f>TRUNC(F119*E120,2)</f>
        <v>0</v>
      </c>
    </row>
    <row r="121" spans="2:6" ht="15.75" thickBot="1" x14ac:dyDescent="0.3">
      <c r="B121" s="53" t="s">
        <v>166</v>
      </c>
      <c r="C121" s="54"/>
      <c r="D121" s="55"/>
      <c r="E121" s="56"/>
      <c r="F121" s="57">
        <f>TRUNC(SUM(F119:F120),2)</f>
        <v>0</v>
      </c>
    </row>
    <row r="124" spans="2:6" ht="16.5" thickBot="1" x14ac:dyDescent="0.3">
      <c r="B124" s="34" t="s">
        <v>185</v>
      </c>
    </row>
    <row r="125" spans="2:6" ht="23.25" thickBot="1" x14ac:dyDescent="0.3">
      <c r="B125" s="35">
        <v>4</v>
      </c>
      <c r="C125" s="36" t="s">
        <v>13</v>
      </c>
      <c r="D125" s="37" t="s">
        <v>2</v>
      </c>
      <c r="E125" s="37" t="s">
        <v>127</v>
      </c>
      <c r="F125" s="38" t="s">
        <v>126</v>
      </c>
    </row>
    <row r="126" spans="2:6" x14ac:dyDescent="0.25">
      <c r="B126" s="39" t="s">
        <v>12</v>
      </c>
      <c r="C126" s="40" t="s">
        <v>175</v>
      </c>
      <c r="D126" s="79" t="s">
        <v>7</v>
      </c>
      <c r="E126" s="10" t="s">
        <v>7</v>
      </c>
      <c r="F126" s="80">
        <f>TRUNC(F82,2)</f>
        <v>0</v>
      </c>
    </row>
    <row r="127" spans="2:6" x14ac:dyDescent="0.25">
      <c r="B127" s="187" t="s">
        <v>11</v>
      </c>
      <c r="C127" s="43" t="s">
        <v>176</v>
      </c>
      <c r="D127" s="81" t="s">
        <v>7</v>
      </c>
      <c r="E127" s="9" t="s">
        <v>7</v>
      </c>
      <c r="F127" s="82">
        <f>TRUNC(F91,2)</f>
        <v>0</v>
      </c>
    </row>
    <row r="128" spans="2:6" x14ac:dyDescent="0.25">
      <c r="B128" s="187" t="s">
        <v>10</v>
      </c>
      <c r="C128" s="43" t="s">
        <v>177</v>
      </c>
      <c r="D128" s="81" t="s">
        <v>7</v>
      </c>
      <c r="E128" s="9" t="s">
        <v>7</v>
      </c>
      <c r="F128" s="82">
        <f>TRUNC(F99,2)</f>
        <v>0</v>
      </c>
    </row>
    <row r="129" spans="2:6" x14ac:dyDescent="0.25">
      <c r="B129" s="187" t="s">
        <v>9</v>
      </c>
      <c r="C129" s="43" t="s">
        <v>178</v>
      </c>
      <c r="D129" s="81" t="s">
        <v>7</v>
      </c>
      <c r="E129" s="9" t="s">
        <v>7</v>
      </c>
      <c r="F129" s="82">
        <f>TRUNC(F107,2)</f>
        <v>0</v>
      </c>
    </row>
    <row r="130" spans="2:6" x14ac:dyDescent="0.25">
      <c r="B130" s="187" t="s">
        <v>8</v>
      </c>
      <c r="C130" s="43" t="s">
        <v>179</v>
      </c>
      <c r="D130" s="81" t="s">
        <v>7</v>
      </c>
      <c r="E130" s="9" t="s">
        <v>7</v>
      </c>
      <c r="F130" s="82">
        <f>TRUNC(F121,2)</f>
        <v>0</v>
      </c>
    </row>
    <row r="131" spans="2:6" x14ac:dyDescent="0.25">
      <c r="B131" s="376" t="s">
        <v>6</v>
      </c>
      <c r="C131" s="46" t="s">
        <v>150</v>
      </c>
      <c r="D131" s="370" t="s">
        <v>151</v>
      </c>
      <c r="E131" s="378"/>
      <c r="F131" s="380">
        <f>TRUNC(F$41*E131,2)</f>
        <v>0</v>
      </c>
    </row>
    <row r="132" spans="2:6" ht="13.5" thickBot="1" x14ac:dyDescent="0.3">
      <c r="B132" s="377"/>
      <c r="C132" s="132"/>
      <c r="D132" s="371"/>
      <c r="E132" s="379"/>
      <c r="F132" s="381"/>
    </row>
    <row r="133" spans="2:6" ht="15.75" thickBot="1" x14ac:dyDescent="0.3">
      <c r="B133" s="53" t="s">
        <v>167</v>
      </c>
      <c r="C133" s="54"/>
      <c r="D133" s="55"/>
      <c r="E133" s="56"/>
      <c r="F133" s="57">
        <f>TRUNC(SUM(F126:F132),2)</f>
        <v>0</v>
      </c>
    </row>
    <row r="136" spans="2:6" ht="16.5" thickBot="1" x14ac:dyDescent="0.3">
      <c r="B136" s="34" t="s">
        <v>4</v>
      </c>
    </row>
    <row r="137" spans="2:6" ht="23.25" thickBot="1" x14ac:dyDescent="0.3">
      <c r="B137" s="35">
        <v>5</v>
      </c>
      <c r="C137" s="36" t="s">
        <v>3</v>
      </c>
      <c r="D137" s="37" t="s">
        <v>2</v>
      </c>
      <c r="E137" s="37" t="s">
        <v>127</v>
      </c>
      <c r="F137" s="38" t="s">
        <v>126</v>
      </c>
    </row>
    <row r="138" spans="2:6" x14ac:dyDescent="0.25">
      <c r="B138" s="39" t="s">
        <v>1</v>
      </c>
      <c r="C138" s="40" t="s">
        <v>168</v>
      </c>
      <c r="D138" s="79" t="s">
        <v>7</v>
      </c>
      <c r="E138" s="10" t="s">
        <v>7</v>
      </c>
      <c r="F138" s="80">
        <f>TRUNC(SUM(F41,F61,F68,F133),2)</f>
        <v>0.13</v>
      </c>
    </row>
    <row r="139" spans="2:6" ht="13.5" thickBot="1" x14ac:dyDescent="0.3">
      <c r="B139" s="187" t="s">
        <v>20</v>
      </c>
      <c r="C139" s="43" t="s">
        <v>0</v>
      </c>
      <c r="D139" s="81" t="s">
        <v>169</v>
      </c>
      <c r="E139" s="189"/>
      <c r="F139" s="82">
        <f>TRUNC(F138*E139,2)</f>
        <v>0</v>
      </c>
    </row>
    <row r="140" spans="2:6" ht="13.5" thickBot="1" x14ac:dyDescent="0.3">
      <c r="B140" s="47" t="s">
        <v>170</v>
      </c>
      <c r="C140" s="48"/>
      <c r="D140" s="49"/>
      <c r="E140" s="49"/>
      <c r="F140" s="50">
        <f>TRUNC(SUM(F138:F139),2)</f>
        <v>0.13</v>
      </c>
    </row>
    <row r="141" spans="2:6" ht="13.5" thickBot="1" x14ac:dyDescent="0.3">
      <c r="B141" s="89" t="s">
        <v>19</v>
      </c>
      <c r="C141" s="90" t="s">
        <v>171</v>
      </c>
      <c r="D141" s="88" t="s">
        <v>170</v>
      </c>
      <c r="E141" s="139"/>
      <c r="F141" s="92">
        <f>TRUNC(F140*E141,2)</f>
        <v>0</v>
      </c>
    </row>
    <row r="142" spans="2:6" ht="13.5" thickBot="1" x14ac:dyDescent="0.3">
      <c r="B142" s="47" t="s">
        <v>172</v>
      </c>
      <c r="C142" s="48"/>
      <c r="D142" s="49"/>
      <c r="E142" s="49"/>
      <c r="F142" s="50">
        <f>TRUNC(SUM(F140:F141),2)</f>
        <v>0.13</v>
      </c>
    </row>
    <row r="143" spans="2:6" ht="24.75" thickBot="1" x14ac:dyDescent="0.3">
      <c r="B143" s="89" t="s">
        <v>18</v>
      </c>
      <c r="C143" s="94" t="s">
        <v>198</v>
      </c>
      <c r="D143" s="95" t="str">
        <f>'Dados Proponente'!G28</f>
        <v>Faturamento</v>
      </c>
      <c r="E143" s="91">
        <f>'Dados Proponente'!$I$33</f>
        <v>0</v>
      </c>
      <c r="F143" s="92">
        <f>IF(D143="Folha de Pagamento",TRUNC(F41*E143,2),TRUNC(F142/(1-E143)*E143,2))</f>
        <v>0</v>
      </c>
    </row>
    <row r="144" spans="2:6" ht="15.75" thickBot="1" x14ac:dyDescent="0.3">
      <c r="B144" s="53" t="s">
        <v>173</v>
      </c>
      <c r="C144" s="54"/>
      <c r="D144" s="55"/>
      <c r="E144" s="56"/>
      <c r="F144" s="57">
        <f>TRUNC(SUM(F139,F141,F143),2)</f>
        <v>0</v>
      </c>
    </row>
    <row r="145" spans="2:6" ht="12.75" customHeight="1" x14ac:dyDescent="0.25"/>
    <row r="147" spans="2:6" ht="16.5" thickBot="1" x14ac:dyDescent="0.3">
      <c r="B147" s="34" t="s">
        <v>174</v>
      </c>
    </row>
    <row r="148" spans="2:6" ht="23.25" thickBot="1" x14ac:dyDescent="0.3">
      <c r="B148" s="35"/>
      <c r="C148" s="96" t="s">
        <v>13</v>
      </c>
      <c r="D148" s="97"/>
      <c r="E148" s="98"/>
      <c r="F148" s="38" t="s">
        <v>126</v>
      </c>
    </row>
    <row r="149" spans="2:6" x14ac:dyDescent="0.25">
      <c r="B149" s="39" t="s">
        <v>1</v>
      </c>
      <c r="C149" s="58" t="str">
        <f>B22</f>
        <v>Módulo 1: COMPOSIÇÃO DA REMUNERAÇÃO</v>
      </c>
      <c r="D149" s="99"/>
      <c r="E149" s="100"/>
      <c r="F149" s="87">
        <f>TRUNC(F41,2)</f>
        <v>0</v>
      </c>
    </row>
    <row r="150" spans="2:6" x14ac:dyDescent="0.25">
      <c r="B150" s="187" t="s">
        <v>20</v>
      </c>
      <c r="C150" s="70" t="str">
        <f>B44</f>
        <v>Módulo 2: BENEFÍCIOS MENSAIS E DIÁRIOS</v>
      </c>
      <c r="D150" s="101"/>
      <c r="E150" s="102"/>
      <c r="F150" s="82">
        <f>TRUNC(F61,2)</f>
        <v>0</v>
      </c>
    </row>
    <row r="151" spans="2:6" x14ac:dyDescent="0.25">
      <c r="B151" s="187" t="s">
        <v>19</v>
      </c>
      <c r="C151" s="70" t="str">
        <f>B64</f>
        <v>Módulo 3: INSUMOS DIVERSOS</v>
      </c>
      <c r="D151" s="101"/>
      <c r="E151" s="102"/>
      <c r="F151" s="82">
        <f>TRUNC(F68,2)</f>
        <v>0.13</v>
      </c>
    </row>
    <row r="152" spans="2:6" ht="13.5" thickBot="1" x14ac:dyDescent="0.3">
      <c r="B152" s="187" t="s">
        <v>18</v>
      </c>
      <c r="C152" s="70" t="str">
        <f>B71</f>
        <v>Módulo 4: ENCARGOS SOCIAIS E TRABALHISTAS</v>
      </c>
      <c r="D152" s="101"/>
      <c r="E152" s="102"/>
      <c r="F152" s="82">
        <f>TRUNC(F133,2)</f>
        <v>0</v>
      </c>
    </row>
    <row r="153" spans="2:6" ht="13.5" thickBot="1" x14ac:dyDescent="0.3">
      <c r="B153" s="47" t="s">
        <v>180</v>
      </c>
      <c r="C153" s="48"/>
      <c r="D153" s="49"/>
      <c r="E153" s="49"/>
      <c r="F153" s="50">
        <f>TRUNC(SUM(F149:F152),2)</f>
        <v>0.13</v>
      </c>
    </row>
    <row r="154" spans="2:6" ht="13.5" thickBot="1" x14ac:dyDescent="0.3">
      <c r="B154" s="89" t="s">
        <v>17</v>
      </c>
      <c r="C154" s="103" t="str">
        <f>B136</f>
        <v>Módulo 5: CUSTOS INDIRETOS, TRIBUTOS E LUCRO</v>
      </c>
      <c r="D154" s="104"/>
      <c r="E154" s="105"/>
      <c r="F154" s="92">
        <f>TRUNC(F144,2)</f>
        <v>0</v>
      </c>
    </row>
    <row r="155" spans="2:6" ht="15.75" thickBot="1" x14ac:dyDescent="0.3">
      <c r="B155" s="53" t="s">
        <v>181</v>
      </c>
      <c r="C155" s="54"/>
      <c r="D155" s="55"/>
      <c r="E155" s="56"/>
      <c r="F155" s="57">
        <f>TRUNC(SUM(F153:F154),2)</f>
        <v>0.13</v>
      </c>
    </row>
    <row r="158" spans="2:6" ht="15.75" x14ac:dyDescent="0.25">
      <c r="B158" s="34" t="s">
        <v>251</v>
      </c>
    </row>
    <row r="159" spans="2:6" x14ac:dyDescent="0.25">
      <c r="B159" s="382" t="s">
        <v>257</v>
      </c>
      <c r="C159" s="383"/>
      <c r="D159" s="383"/>
      <c r="E159" s="383"/>
      <c r="F159" s="383"/>
    </row>
    <row r="160" spans="2:6" ht="13.5" thickBot="1" x14ac:dyDescent="0.3">
      <c r="B160" s="384"/>
      <c r="C160" s="384"/>
      <c r="D160" s="384"/>
      <c r="E160" s="384"/>
      <c r="F160" s="384"/>
    </row>
    <row r="161" spans="2:6" ht="23.25" thickBot="1" x14ac:dyDescent="0.3">
      <c r="B161" s="106" t="s">
        <v>61</v>
      </c>
      <c r="C161" s="107" t="s">
        <v>182</v>
      </c>
      <c r="D161" s="108" t="s">
        <v>2</v>
      </c>
      <c r="E161" s="108" t="s">
        <v>127</v>
      </c>
      <c r="F161" s="109" t="s">
        <v>126</v>
      </c>
    </row>
    <row r="162" spans="2:6" x14ac:dyDescent="0.25">
      <c r="B162" s="110" t="s">
        <v>1</v>
      </c>
      <c r="C162" s="111" t="s">
        <v>30</v>
      </c>
      <c r="D162" s="112" t="s">
        <v>151</v>
      </c>
      <c r="E162" s="11">
        <f>E$87</f>
        <v>8.3299999999999999E-2</v>
      </c>
      <c r="F162" s="87">
        <f>TRUNC(F$41*E162,2)</f>
        <v>0</v>
      </c>
    </row>
    <row r="163" spans="2:6" x14ac:dyDescent="0.25">
      <c r="B163" s="113" t="s">
        <v>20</v>
      </c>
      <c r="C163" s="114" t="s">
        <v>21</v>
      </c>
      <c r="D163" s="93" t="s">
        <v>151</v>
      </c>
      <c r="E163" s="9">
        <f>E$112</f>
        <v>8.3299999999999999E-2</v>
      </c>
      <c r="F163" s="82">
        <f>TRUNC(F$41*E163,2)</f>
        <v>0</v>
      </c>
    </row>
    <row r="164" spans="2:6" ht="13.5" thickBot="1" x14ac:dyDescent="0.3">
      <c r="B164" s="113" t="s">
        <v>19</v>
      </c>
      <c r="C164" s="114" t="s">
        <v>29</v>
      </c>
      <c r="D164" s="93" t="str">
        <f>D162</f>
        <v>Módulo 1</v>
      </c>
      <c r="E164" s="9">
        <f>E$88</f>
        <v>2.7799999999999998E-2</v>
      </c>
      <c r="F164" s="82">
        <f>TRUNC(F$41*E164,2)</f>
        <v>0</v>
      </c>
    </row>
    <row r="165" spans="2:6" ht="13.5" thickBot="1" x14ac:dyDescent="0.3">
      <c r="B165" s="115" t="s">
        <v>183</v>
      </c>
      <c r="C165" s="116"/>
      <c r="D165" s="117"/>
      <c r="E165" s="117"/>
      <c r="F165" s="118">
        <f>TRUNC(SUM(F162:F164),2)</f>
        <v>0</v>
      </c>
    </row>
    <row r="166" spans="2:6" x14ac:dyDescent="0.25">
      <c r="B166" s="110" t="s">
        <v>18</v>
      </c>
      <c r="C166" s="111" t="s">
        <v>14</v>
      </c>
      <c r="D166" s="119" t="s">
        <v>183</v>
      </c>
      <c r="E166" s="10">
        <f>E$82</f>
        <v>0.34800000000000009</v>
      </c>
      <c r="F166" s="120">
        <f>TRUNC(F165*E166,2)</f>
        <v>0</v>
      </c>
    </row>
    <row r="167" spans="2:6" ht="13.5" thickBot="1" x14ac:dyDescent="0.3">
      <c r="B167" s="121" t="s">
        <v>17</v>
      </c>
      <c r="C167" s="122" t="s">
        <v>259</v>
      </c>
      <c r="D167" s="123" t="s">
        <v>151</v>
      </c>
      <c r="E167" s="8">
        <f>E$106</f>
        <v>3.8220799999999999E-2</v>
      </c>
      <c r="F167" s="83">
        <f>TRUNC(F$41*E167,2)</f>
        <v>0</v>
      </c>
    </row>
    <row r="168" spans="2:6" ht="15.75" thickBot="1" x14ac:dyDescent="0.3">
      <c r="B168" s="124" t="s">
        <v>184</v>
      </c>
      <c r="C168" s="125"/>
      <c r="D168" s="126"/>
      <c r="E168" s="127"/>
      <c r="F168" s="128">
        <f>TRUNC(SUM(F165:F167),2)</f>
        <v>0</v>
      </c>
    </row>
    <row r="170" spans="2:6" x14ac:dyDescent="0.25">
      <c r="B170" s="369" t="s">
        <v>228</v>
      </c>
      <c r="C170" s="369"/>
      <c r="D170" s="369"/>
      <c r="E170" s="369"/>
      <c r="F170" s="369"/>
    </row>
    <row r="171" spans="2:6" s="195" customFormat="1" x14ac:dyDescent="0.2"/>
    <row r="172" spans="2:6" ht="12.75" customHeight="1" x14ac:dyDescent="0.25">
      <c r="B172" s="141" t="s">
        <v>7</v>
      </c>
      <c r="C172" s="142" t="s">
        <v>211</v>
      </c>
      <c r="D172" s="140"/>
      <c r="E172" s="140"/>
      <c r="F172" s="140"/>
    </row>
  </sheetData>
  <mergeCells count="22">
    <mergeCell ref="B170:F170"/>
    <mergeCell ref="B59:B60"/>
    <mergeCell ref="D59:D60"/>
    <mergeCell ref="E59:E60"/>
    <mergeCell ref="F59:F60"/>
    <mergeCell ref="B117:B118"/>
    <mergeCell ref="D117:D118"/>
    <mergeCell ref="E117:E118"/>
    <mergeCell ref="F117:F118"/>
    <mergeCell ref="B131:B132"/>
    <mergeCell ref="D131:D132"/>
    <mergeCell ref="E131:E132"/>
    <mergeCell ref="F131:F132"/>
    <mergeCell ref="B159:F160"/>
    <mergeCell ref="B30:B31"/>
    <mergeCell ref="D30:D31"/>
    <mergeCell ref="E30:E31"/>
    <mergeCell ref="F30:F31"/>
    <mergeCell ref="D13:F13"/>
    <mergeCell ref="D15:F15"/>
    <mergeCell ref="D17:F17"/>
    <mergeCell ref="D19:F19"/>
  </mergeCells>
  <dataValidations xWindow="597" yWindow="554" count="12">
    <dataValidation type="decimal" operator="greaterThan" allowBlank="1" showInputMessage="1" showErrorMessage="1" errorTitle="Alíquota:" error="Digite apenas a alíquota, com NO MÁXIMO duas casas decimais._x000a_(Ex.: para uma alíquota de 1,23%, digite &quot;1,23&quot;)" promptTitle="Alíquota:" prompt="Digite apenas a alíquota, com NO MÁXIMO duas casas decimais._x000a_(Ex.: para uma alíquota de 1,23%, digite &quot;1,23&quot;)" sqref="E141 E80 E117:E118 E131:E132 E139 E38:E39 E34:E35 E25:E29">
      <formula1>0</formula1>
    </dataValidation>
    <dataValidation type="decimal" operator="greaterThanOrEqual" allowBlank="1" showInputMessage="1" showErrorMessage="1" errorTitle="Salário Normativo:" error="Deve ser igual ou superior ao salário mínimo, salário normativo, ou, se houver, ao piso salarial definido no edital de licitação." promptTitle="Salário Normativo:" prompt="Deve ser igual ou superior ao salário mínimo, salário normativo, ou, se houver, ao piso salarial definido no edital de licitação._x000a_Digite apenas o valor, com NO MÁXIMO duas casas decimais._x000a_(Ex.: para um valor de R$ 1.234,56, digite &quot;1234,56&quot;)" sqref="F24">
      <formula1>MAX($B$19,D19,)</formula1>
    </dataValidation>
    <dataValidation type="decimal" operator="greaterThan" allowBlank="1" showInputMessage="1" showErrorMessage="1" errorTitle="Quantidade de Horas Mensais:" error="Digite a quantidade de horas extras habituais a serem realizadas em um mês com 30 dias. Utilize NO MÁXIMO duas casas decimais._x000a_(Ex.: para uma quantidade de 110 h/mês, digite &quot;110&quot;)" promptTitle="Quantidade de Horas Mensais:" prompt="Digite a quantidade de horas extras habituais a serem realizadas em um mês com 30 dias. Utilize NO MÁXIMO duas casas decimais._x000a_(Ex.: para uma quantidade de 110 h/mês, digite &quot;110&quot;)" sqref="D38">
      <formula1>0</formula1>
    </dataValidation>
    <dataValidation type="decimal" operator="greaterThan" allowBlank="1" showInputMessage="1" showErrorMessage="1" errorTitle="Quantidade de Horas Mensais:" error="Digite a quantidade de horas em adicional noturno a serem realizadas em um mês com 30 dias._x000a_(Ex.: para uma quantidade de 110 h/mês, digite &quot;110&quot;)" promptTitle="Quantidade de Horas Mensais:" prompt="Digite a quantidade de horas em adicional noturno a serem realizadas em um mês com 30 dias. Utilize NO MÁXIMO duas casas decimais._x000a_(Ex.: para uma quantidade de 110 h/mês, digite &quot;110&quot;)" sqref="D34">
      <formula1>0</formula1>
    </dataValidation>
    <dataValidation type="decimal" operator="greaterThan" allowBlank="1" showInputMessage="1" showErrorMessage="1" errorTitle="Salário Normativo:" error="É o piso salarial fixado em instrumento coletivo de trabalho (CCT, ACT, etc.)._x000a_Digite apenas o valor._x000a_(Ex.: para um salário normativo de R$ 1.234,56, digite &quot;1234,56&quot;)" promptTitle="Salário Normativo:" prompt="É o piso salarial fixado em instrumento coletivo de trabalho (CCT, ACT, etc.)._x000a_Digite apenas o valor._x000a_(Ex.: para um salário normativo de R$ 1.234,56, digite &quot;1234,56&quot;)" sqref="D19:F19">
      <formula1>0</formula1>
    </dataValidation>
    <dataValidation type="date" operator="greaterThan" allowBlank="1" showInputMessage="1" showErrorMessage="1" errorTitle="Data Base:" error="Insira a data no formato &quot;dd/mm/aaaa&quot;._x000a_(Ex.: Para a data de 1º de janeiro de 2017, digite &quot;1/1/2017&quot;)" promptTitle="Data Base:" prompt="Insira a data no formato &quot;dd/mm/aaaa&quot;._x000a_(Ex.: Para a data de 1º de janeiro de 2017, digite &quot;1/1/2017&quot;)" sqref="D17:F17">
      <formula1>40543</formula1>
    </dataValidation>
    <dataValidation allowBlank="1" showInputMessage="1" showErrorMessage="1" promptTitle="Sindicato Profissional:" prompt="Insira a sigla identificadora do sindicato._x000a_(Ex.: Para o Sindicato dos Empregados de Empresas de Asseio, Conservação, Trabalhos Temporários, Prestadora de Serviços e Serviços Terceirizáveis do Distrito Federal, digite &quot;SINDISERVIÇOS/DF&quot;)" sqref="D15:F15"/>
    <dataValidation allowBlank="1" showInputMessage="1" showErrorMessage="1" promptTitle="Sindicato Patronal:" prompt="Insira a sigla identificadora do sindicato._x000a_(Ex.: Para o Sindicato das Empresas de Asseio, Conservação, Trabalhos Temporários e Serviços Terceirizáveis do Distrito Federal, digite &quot;SEAC/DF&quot;)" sqref="D13:F13"/>
    <dataValidation type="decimal" operator="greaterThan" allowBlank="1" showInputMessage="1" showErrorMessage="1" errorTitle="Quantidade de Horas Mensais:" error="Digite a quantidade de horas de intervalo intrajornada a serem pagas com hora extra._x000a_(Ex.: para uma quantidade de 110 h/mês, digite &quot;110&quot;)" promptTitle="Quantidade de Horas Mensais:" prompt="Digite a quantidade de horas de intervalo intrajornada a serem pagas com hora extra. Considere um mês com 30 dias. Utilize NO MÁXIMO duas casas decimais._x000a_(Ex.: para uma quantidade de 110 h/mês, digite &quot;110&quot;)" sqref="D39">
      <formula1>0</formula1>
    </dataValidation>
    <dataValidation type="decimal" operator="greaterThan" allowBlank="1" showInputMessage="1" showErrorMessage="1" errorTitle="Custo Diário:" error="Digite apenas o valor._x000a_(Ex.: para um custo diário de R$ 1.234,56, digite &quot;1234,56&quot;)" promptTitle="Custo Diário:" prompt="Digite apenas o valor, com NO MÁXIMO duas casas decimais._x000a_(Ex.: para um custo diário de R$ 1.234,56, digite &quot;1234,56&quot;)" sqref="D53 D47 D50">
      <formula1>0</formula1>
    </dataValidation>
    <dataValidation type="decimal" operator="greaterThan" allowBlank="1" showInputMessage="1" showErrorMessage="1" errorTitle="Valor:" error="Digite apenas o valor._x000a_(Ex.: para um valor de R$ 1.234,56, digite &quot;1234,56&quot;)" promptTitle="Valor:" prompt="Digite apenas o valor, com NO MÁXIMO duas casas decimais._x000a_(Ex.: para um valor de R$ 1.234,56, digite &quot;1234,56&quot;)" sqref="F38:F39 F34:F35 F54:F60">
      <formula1>0</formula1>
    </dataValidation>
    <dataValidation type="decimal" allowBlank="1" showInputMessage="1" showErrorMessage="1" errorTitle="Alíquota:" error="A alíquota máxima permitida é 6% (seis por cento)._x000a_Digite apenas a alíquota, com NO MÁXIMO duas casas decimais._x000a_(Ex.: para uma alíquota de 1,23%, digite &quot;1,23&quot;)" promptTitle="Alíquota:" prompt="Digite apenas a alíquota, com NO MÁXIMO duas casas decimais._x000a_A alíquota máxima permitida é 6% (seis por cento)._x000a_(Ex.: para uma alíquota de 1,23%, digite &quot;1,23&quot;)" sqref="E48">
      <formula1>0</formula1>
      <formula2>0.06</formula2>
    </dataValidation>
  </dataValidations>
  <printOptions horizontalCentered="1"/>
  <pageMargins left="0.25" right="0.25" top="0.75" bottom="0.75" header="0.3" footer="0.3"/>
  <pageSetup paperSize="9" scale="91" fitToHeight="4" orientation="portrait" blackAndWhite="1" r:id="rId1"/>
  <headerFooter>
    <oddFooter>&amp;C&amp;"Arial,Itálico"&amp;10&amp;A</oddFooter>
  </headerFooter>
  <rowBreaks count="3" manualBreakCount="3">
    <brk id="43" min="1" max="5" man="1"/>
    <brk id="91" min="1" max="5" man="1"/>
    <brk id="135" min="1" max="5" man="1"/>
  </rowBreaks>
  <ignoredErrors>
    <ignoredError sqref="F90 F140" formula="1"/>
    <ignoredError sqref="D35" unlockedFormula="1"/>
  </ignoredErrors>
  <drawing r:id="rId2"/>
  <legacyDrawing r:id="rId3"/>
  <picture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Option Button 1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142875</xdr:rowOff>
                  </from>
                  <to>
                    <xdr:col>2</xdr:col>
                    <xdr:colOff>47625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6" name="Option Button 2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133350</xdr:rowOff>
                  </from>
                  <to>
                    <xdr:col>2</xdr:col>
                    <xdr:colOff>47625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7" name="Option Button 3">
              <controlPr locked="0"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133350</xdr:rowOff>
                  </from>
                  <to>
                    <xdr:col>2</xdr:col>
                    <xdr:colOff>47625</xdr:colOff>
                    <xdr:row>17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B1:M15"/>
  <sheetViews>
    <sheetView showGridLines="0" view="pageBreakPreview" zoomScaleNormal="100" zoomScaleSheetLayoutView="100" workbookViewId="0"/>
  </sheetViews>
  <sheetFormatPr defaultColWidth="19.85546875" defaultRowHeight="12.75" x14ac:dyDescent="0.25"/>
  <cols>
    <col min="1" max="1" width="6.42578125" style="12" customWidth="1"/>
    <col min="2" max="2" width="4.28515625" style="12" customWidth="1"/>
    <col min="3" max="3" width="20" style="12" customWidth="1"/>
    <col min="4" max="4" width="14.28515625" style="12" customWidth="1"/>
    <col min="5" max="6" width="13.5703125" style="12" customWidth="1"/>
    <col min="7" max="7" width="15.7109375" style="12" customWidth="1"/>
    <col min="8" max="8" width="14.28515625" style="12" customWidth="1"/>
    <col min="9" max="9" width="13.5703125" style="12" customWidth="1"/>
    <col min="10" max="10" width="11.42578125" style="12" customWidth="1"/>
    <col min="11" max="11" width="13.5703125" style="12" customWidth="1"/>
    <col min="12" max="12" width="12.85546875" style="12" customWidth="1"/>
    <col min="13" max="13" width="15.7109375" style="12" customWidth="1"/>
    <col min="14" max="256" width="19.85546875" style="12"/>
    <col min="257" max="257" width="6.42578125" style="12" customWidth="1"/>
    <col min="258" max="258" width="4.42578125" style="12" customWidth="1"/>
    <col min="259" max="259" width="26.7109375" style="12" customWidth="1"/>
    <col min="260" max="260" width="14.85546875" style="12" customWidth="1"/>
    <col min="261" max="261" width="13.85546875" style="12" customWidth="1"/>
    <col min="262" max="262" width="14.140625" style="12" customWidth="1"/>
    <col min="263" max="263" width="16.28515625" style="12" customWidth="1"/>
    <col min="264" max="264" width="14.28515625" style="12" customWidth="1"/>
    <col min="265" max="265" width="15.5703125" style="12" customWidth="1"/>
    <col min="266" max="266" width="13" style="12" customWidth="1"/>
    <col min="267" max="267" width="14.42578125" style="12" customWidth="1"/>
    <col min="268" max="268" width="13" style="12" customWidth="1"/>
    <col min="269" max="269" width="16.85546875" style="12" customWidth="1"/>
    <col min="270" max="512" width="19.85546875" style="12"/>
    <col min="513" max="513" width="6.42578125" style="12" customWidth="1"/>
    <col min="514" max="514" width="4.42578125" style="12" customWidth="1"/>
    <col min="515" max="515" width="26.7109375" style="12" customWidth="1"/>
    <col min="516" max="516" width="14.85546875" style="12" customWidth="1"/>
    <col min="517" max="517" width="13.85546875" style="12" customWidth="1"/>
    <col min="518" max="518" width="14.140625" style="12" customWidth="1"/>
    <col min="519" max="519" width="16.28515625" style="12" customWidth="1"/>
    <col min="520" max="520" width="14.28515625" style="12" customWidth="1"/>
    <col min="521" max="521" width="15.5703125" style="12" customWidth="1"/>
    <col min="522" max="522" width="13" style="12" customWidth="1"/>
    <col min="523" max="523" width="14.42578125" style="12" customWidth="1"/>
    <col min="524" max="524" width="13" style="12" customWidth="1"/>
    <col min="525" max="525" width="16.85546875" style="12" customWidth="1"/>
    <col min="526" max="768" width="19.85546875" style="12"/>
    <col min="769" max="769" width="6.42578125" style="12" customWidth="1"/>
    <col min="770" max="770" width="4.42578125" style="12" customWidth="1"/>
    <col min="771" max="771" width="26.7109375" style="12" customWidth="1"/>
    <col min="772" max="772" width="14.85546875" style="12" customWidth="1"/>
    <col min="773" max="773" width="13.85546875" style="12" customWidth="1"/>
    <col min="774" max="774" width="14.140625" style="12" customWidth="1"/>
    <col min="775" max="775" width="16.28515625" style="12" customWidth="1"/>
    <col min="776" max="776" width="14.28515625" style="12" customWidth="1"/>
    <col min="777" max="777" width="15.5703125" style="12" customWidth="1"/>
    <col min="778" max="778" width="13" style="12" customWidth="1"/>
    <col min="779" max="779" width="14.42578125" style="12" customWidth="1"/>
    <col min="780" max="780" width="13" style="12" customWidth="1"/>
    <col min="781" max="781" width="16.85546875" style="12" customWidth="1"/>
    <col min="782" max="1024" width="19.85546875" style="12"/>
    <col min="1025" max="1025" width="6.42578125" style="12" customWidth="1"/>
    <col min="1026" max="1026" width="4.42578125" style="12" customWidth="1"/>
    <col min="1027" max="1027" width="26.7109375" style="12" customWidth="1"/>
    <col min="1028" max="1028" width="14.85546875" style="12" customWidth="1"/>
    <col min="1029" max="1029" width="13.85546875" style="12" customWidth="1"/>
    <col min="1030" max="1030" width="14.140625" style="12" customWidth="1"/>
    <col min="1031" max="1031" width="16.28515625" style="12" customWidth="1"/>
    <col min="1032" max="1032" width="14.28515625" style="12" customWidth="1"/>
    <col min="1033" max="1033" width="15.5703125" style="12" customWidth="1"/>
    <col min="1034" max="1034" width="13" style="12" customWidth="1"/>
    <col min="1035" max="1035" width="14.42578125" style="12" customWidth="1"/>
    <col min="1036" max="1036" width="13" style="12" customWidth="1"/>
    <col min="1037" max="1037" width="16.85546875" style="12" customWidth="1"/>
    <col min="1038" max="1280" width="19.85546875" style="12"/>
    <col min="1281" max="1281" width="6.42578125" style="12" customWidth="1"/>
    <col min="1282" max="1282" width="4.42578125" style="12" customWidth="1"/>
    <col min="1283" max="1283" width="26.7109375" style="12" customWidth="1"/>
    <col min="1284" max="1284" width="14.85546875" style="12" customWidth="1"/>
    <col min="1285" max="1285" width="13.85546875" style="12" customWidth="1"/>
    <col min="1286" max="1286" width="14.140625" style="12" customWidth="1"/>
    <col min="1287" max="1287" width="16.28515625" style="12" customWidth="1"/>
    <col min="1288" max="1288" width="14.28515625" style="12" customWidth="1"/>
    <col min="1289" max="1289" width="15.5703125" style="12" customWidth="1"/>
    <col min="1290" max="1290" width="13" style="12" customWidth="1"/>
    <col min="1291" max="1291" width="14.42578125" style="12" customWidth="1"/>
    <col min="1292" max="1292" width="13" style="12" customWidth="1"/>
    <col min="1293" max="1293" width="16.85546875" style="12" customWidth="1"/>
    <col min="1294" max="1536" width="19.85546875" style="12"/>
    <col min="1537" max="1537" width="6.42578125" style="12" customWidth="1"/>
    <col min="1538" max="1538" width="4.42578125" style="12" customWidth="1"/>
    <col min="1539" max="1539" width="26.7109375" style="12" customWidth="1"/>
    <col min="1540" max="1540" width="14.85546875" style="12" customWidth="1"/>
    <col min="1541" max="1541" width="13.85546875" style="12" customWidth="1"/>
    <col min="1542" max="1542" width="14.140625" style="12" customWidth="1"/>
    <col min="1543" max="1543" width="16.28515625" style="12" customWidth="1"/>
    <col min="1544" max="1544" width="14.28515625" style="12" customWidth="1"/>
    <col min="1545" max="1545" width="15.5703125" style="12" customWidth="1"/>
    <col min="1546" max="1546" width="13" style="12" customWidth="1"/>
    <col min="1547" max="1547" width="14.42578125" style="12" customWidth="1"/>
    <col min="1548" max="1548" width="13" style="12" customWidth="1"/>
    <col min="1549" max="1549" width="16.85546875" style="12" customWidth="1"/>
    <col min="1550" max="1792" width="19.85546875" style="12"/>
    <col min="1793" max="1793" width="6.42578125" style="12" customWidth="1"/>
    <col min="1794" max="1794" width="4.42578125" style="12" customWidth="1"/>
    <col min="1795" max="1795" width="26.7109375" style="12" customWidth="1"/>
    <col min="1796" max="1796" width="14.85546875" style="12" customWidth="1"/>
    <col min="1797" max="1797" width="13.85546875" style="12" customWidth="1"/>
    <col min="1798" max="1798" width="14.140625" style="12" customWidth="1"/>
    <col min="1799" max="1799" width="16.28515625" style="12" customWidth="1"/>
    <col min="1800" max="1800" width="14.28515625" style="12" customWidth="1"/>
    <col min="1801" max="1801" width="15.5703125" style="12" customWidth="1"/>
    <col min="1802" max="1802" width="13" style="12" customWidth="1"/>
    <col min="1803" max="1803" width="14.42578125" style="12" customWidth="1"/>
    <col min="1804" max="1804" width="13" style="12" customWidth="1"/>
    <col min="1805" max="1805" width="16.85546875" style="12" customWidth="1"/>
    <col min="1806" max="2048" width="19.85546875" style="12"/>
    <col min="2049" max="2049" width="6.42578125" style="12" customWidth="1"/>
    <col min="2050" max="2050" width="4.42578125" style="12" customWidth="1"/>
    <col min="2051" max="2051" width="26.7109375" style="12" customWidth="1"/>
    <col min="2052" max="2052" width="14.85546875" style="12" customWidth="1"/>
    <col min="2053" max="2053" width="13.85546875" style="12" customWidth="1"/>
    <col min="2054" max="2054" width="14.140625" style="12" customWidth="1"/>
    <col min="2055" max="2055" width="16.28515625" style="12" customWidth="1"/>
    <col min="2056" max="2056" width="14.28515625" style="12" customWidth="1"/>
    <col min="2057" max="2057" width="15.5703125" style="12" customWidth="1"/>
    <col min="2058" max="2058" width="13" style="12" customWidth="1"/>
    <col min="2059" max="2059" width="14.42578125" style="12" customWidth="1"/>
    <col min="2060" max="2060" width="13" style="12" customWidth="1"/>
    <col min="2061" max="2061" width="16.85546875" style="12" customWidth="1"/>
    <col min="2062" max="2304" width="19.85546875" style="12"/>
    <col min="2305" max="2305" width="6.42578125" style="12" customWidth="1"/>
    <col min="2306" max="2306" width="4.42578125" style="12" customWidth="1"/>
    <col min="2307" max="2307" width="26.7109375" style="12" customWidth="1"/>
    <col min="2308" max="2308" width="14.85546875" style="12" customWidth="1"/>
    <col min="2309" max="2309" width="13.85546875" style="12" customWidth="1"/>
    <col min="2310" max="2310" width="14.140625" style="12" customWidth="1"/>
    <col min="2311" max="2311" width="16.28515625" style="12" customWidth="1"/>
    <col min="2312" max="2312" width="14.28515625" style="12" customWidth="1"/>
    <col min="2313" max="2313" width="15.5703125" style="12" customWidth="1"/>
    <col min="2314" max="2314" width="13" style="12" customWidth="1"/>
    <col min="2315" max="2315" width="14.42578125" style="12" customWidth="1"/>
    <col min="2316" max="2316" width="13" style="12" customWidth="1"/>
    <col min="2317" max="2317" width="16.85546875" style="12" customWidth="1"/>
    <col min="2318" max="2560" width="19.85546875" style="12"/>
    <col min="2561" max="2561" width="6.42578125" style="12" customWidth="1"/>
    <col min="2562" max="2562" width="4.42578125" style="12" customWidth="1"/>
    <col min="2563" max="2563" width="26.7109375" style="12" customWidth="1"/>
    <col min="2564" max="2564" width="14.85546875" style="12" customWidth="1"/>
    <col min="2565" max="2565" width="13.85546875" style="12" customWidth="1"/>
    <col min="2566" max="2566" width="14.140625" style="12" customWidth="1"/>
    <col min="2567" max="2567" width="16.28515625" style="12" customWidth="1"/>
    <col min="2568" max="2568" width="14.28515625" style="12" customWidth="1"/>
    <col min="2569" max="2569" width="15.5703125" style="12" customWidth="1"/>
    <col min="2570" max="2570" width="13" style="12" customWidth="1"/>
    <col min="2571" max="2571" width="14.42578125" style="12" customWidth="1"/>
    <col min="2572" max="2572" width="13" style="12" customWidth="1"/>
    <col min="2573" max="2573" width="16.85546875" style="12" customWidth="1"/>
    <col min="2574" max="2816" width="19.85546875" style="12"/>
    <col min="2817" max="2817" width="6.42578125" style="12" customWidth="1"/>
    <col min="2818" max="2818" width="4.42578125" style="12" customWidth="1"/>
    <col min="2819" max="2819" width="26.7109375" style="12" customWidth="1"/>
    <col min="2820" max="2820" width="14.85546875" style="12" customWidth="1"/>
    <col min="2821" max="2821" width="13.85546875" style="12" customWidth="1"/>
    <col min="2822" max="2822" width="14.140625" style="12" customWidth="1"/>
    <col min="2823" max="2823" width="16.28515625" style="12" customWidth="1"/>
    <col min="2824" max="2824" width="14.28515625" style="12" customWidth="1"/>
    <col min="2825" max="2825" width="15.5703125" style="12" customWidth="1"/>
    <col min="2826" max="2826" width="13" style="12" customWidth="1"/>
    <col min="2827" max="2827" width="14.42578125" style="12" customWidth="1"/>
    <col min="2828" max="2828" width="13" style="12" customWidth="1"/>
    <col min="2829" max="2829" width="16.85546875" style="12" customWidth="1"/>
    <col min="2830" max="3072" width="19.85546875" style="12"/>
    <col min="3073" max="3073" width="6.42578125" style="12" customWidth="1"/>
    <col min="3074" max="3074" width="4.42578125" style="12" customWidth="1"/>
    <col min="3075" max="3075" width="26.7109375" style="12" customWidth="1"/>
    <col min="3076" max="3076" width="14.85546875" style="12" customWidth="1"/>
    <col min="3077" max="3077" width="13.85546875" style="12" customWidth="1"/>
    <col min="3078" max="3078" width="14.140625" style="12" customWidth="1"/>
    <col min="3079" max="3079" width="16.28515625" style="12" customWidth="1"/>
    <col min="3080" max="3080" width="14.28515625" style="12" customWidth="1"/>
    <col min="3081" max="3081" width="15.5703125" style="12" customWidth="1"/>
    <col min="3082" max="3082" width="13" style="12" customWidth="1"/>
    <col min="3083" max="3083" width="14.42578125" style="12" customWidth="1"/>
    <col min="3084" max="3084" width="13" style="12" customWidth="1"/>
    <col min="3085" max="3085" width="16.85546875" style="12" customWidth="1"/>
    <col min="3086" max="3328" width="19.85546875" style="12"/>
    <col min="3329" max="3329" width="6.42578125" style="12" customWidth="1"/>
    <col min="3330" max="3330" width="4.42578125" style="12" customWidth="1"/>
    <col min="3331" max="3331" width="26.7109375" style="12" customWidth="1"/>
    <col min="3332" max="3332" width="14.85546875" style="12" customWidth="1"/>
    <col min="3333" max="3333" width="13.85546875" style="12" customWidth="1"/>
    <col min="3334" max="3334" width="14.140625" style="12" customWidth="1"/>
    <col min="3335" max="3335" width="16.28515625" style="12" customWidth="1"/>
    <col min="3336" max="3336" width="14.28515625" style="12" customWidth="1"/>
    <col min="3337" max="3337" width="15.5703125" style="12" customWidth="1"/>
    <col min="3338" max="3338" width="13" style="12" customWidth="1"/>
    <col min="3339" max="3339" width="14.42578125" style="12" customWidth="1"/>
    <col min="3340" max="3340" width="13" style="12" customWidth="1"/>
    <col min="3341" max="3341" width="16.85546875" style="12" customWidth="1"/>
    <col min="3342" max="3584" width="19.85546875" style="12"/>
    <col min="3585" max="3585" width="6.42578125" style="12" customWidth="1"/>
    <col min="3586" max="3586" width="4.42578125" style="12" customWidth="1"/>
    <col min="3587" max="3587" width="26.7109375" style="12" customWidth="1"/>
    <col min="3588" max="3588" width="14.85546875" style="12" customWidth="1"/>
    <col min="3589" max="3589" width="13.85546875" style="12" customWidth="1"/>
    <col min="3590" max="3590" width="14.140625" style="12" customWidth="1"/>
    <col min="3591" max="3591" width="16.28515625" style="12" customWidth="1"/>
    <col min="3592" max="3592" width="14.28515625" style="12" customWidth="1"/>
    <col min="3593" max="3593" width="15.5703125" style="12" customWidth="1"/>
    <col min="3594" max="3594" width="13" style="12" customWidth="1"/>
    <col min="3595" max="3595" width="14.42578125" style="12" customWidth="1"/>
    <col min="3596" max="3596" width="13" style="12" customWidth="1"/>
    <col min="3597" max="3597" width="16.85546875" style="12" customWidth="1"/>
    <col min="3598" max="3840" width="19.85546875" style="12"/>
    <col min="3841" max="3841" width="6.42578125" style="12" customWidth="1"/>
    <col min="3842" max="3842" width="4.42578125" style="12" customWidth="1"/>
    <col min="3843" max="3843" width="26.7109375" style="12" customWidth="1"/>
    <col min="3844" max="3844" width="14.85546875" style="12" customWidth="1"/>
    <col min="3845" max="3845" width="13.85546875" style="12" customWidth="1"/>
    <col min="3846" max="3846" width="14.140625" style="12" customWidth="1"/>
    <col min="3847" max="3847" width="16.28515625" style="12" customWidth="1"/>
    <col min="3848" max="3848" width="14.28515625" style="12" customWidth="1"/>
    <col min="3849" max="3849" width="15.5703125" style="12" customWidth="1"/>
    <col min="3850" max="3850" width="13" style="12" customWidth="1"/>
    <col min="3851" max="3851" width="14.42578125" style="12" customWidth="1"/>
    <col min="3852" max="3852" width="13" style="12" customWidth="1"/>
    <col min="3853" max="3853" width="16.85546875" style="12" customWidth="1"/>
    <col min="3854" max="4096" width="19.85546875" style="12"/>
    <col min="4097" max="4097" width="6.42578125" style="12" customWidth="1"/>
    <col min="4098" max="4098" width="4.42578125" style="12" customWidth="1"/>
    <col min="4099" max="4099" width="26.7109375" style="12" customWidth="1"/>
    <col min="4100" max="4100" width="14.85546875" style="12" customWidth="1"/>
    <col min="4101" max="4101" width="13.85546875" style="12" customWidth="1"/>
    <col min="4102" max="4102" width="14.140625" style="12" customWidth="1"/>
    <col min="4103" max="4103" width="16.28515625" style="12" customWidth="1"/>
    <col min="4104" max="4104" width="14.28515625" style="12" customWidth="1"/>
    <col min="4105" max="4105" width="15.5703125" style="12" customWidth="1"/>
    <col min="4106" max="4106" width="13" style="12" customWidth="1"/>
    <col min="4107" max="4107" width="14.42578125" style="12" customWidth="1"/>
    <col min="4108" max="4108" width="13" style="12" customWidth="1"/>
    <col min="4109" max="4109" width="16.85546875" style="12" customWidth="1"/>
    <col min="4110" max="4352" width="19.85546875" style="12"/>
    <col min="4353" max="4353" width="6.42578125" style="12" customWidth="1"/>
    <col min="4354" max="4354" width="4.42578125" style="12" customWidth="1"/>
    <col min="4355" max="4355" width="26.7109375" style="12" customWidth="1"/>
    <col min="4356" max="4356" width="14.85546875" style="12" customWidth="1"/>
    <col min="4357" max="4357" width="13.85546875" style="12" customWidth="1"/>
    <col min="4358" max="4358" width="14.140625" style="12" customWidth="1"/>
    <col min="4359" max="4359" width="16.28515625" style="12" customWidth="1"/>
    <col min="4360" max="4360" width="14.28515625" style="12" customWidth="1"/>
    <col min="4361" max="4361" width="15.5703125" style="12" customWidth="1"/>
    <col min="4362" max="4362" width="13" style="12" customWidth="1"/>
    <col min="4363" max="4363" width="14.42578125" style="12" customWidth="1"/>
    <col min="4364" max="4364" width="13" style="12" customWidth="1"/>
    <col min="4365" max="4365" width="16.85546875" style="12" customWidth="1"/>
    <col min="4366" max="4608" width="19.85546875" style="12"/>
    <col min="4609" max="4609" width="6.42578125" style="12" customWidth="1"/>
    <col min="4610" max="4610" width="4.42578125" style="12" customWidth="1"/>
    <col min="4611" max="4611" width="26.7109375" style="12" customWidth="1"/>
    <col min="4612" max="4612" width="14.85546875" style="12" customWidth="1"/>
    <col min="4613" max="4613" width="13.85546875" style="12" customWidth="1"/>
    <col min="4614" max="4614" width="14.140625" style="12" customWidth="1"/>
    <col min="4615" max="4615" width="16.28515625" style="12" customWidth="1"/>
    <col min="4616" max="4616" width="14.28515625" style="12" customWidth="1"/>
    <col min="4617" max="4617" width="15.5703125" style="12" customWidth="1"/>
    <col min="4618" max="4618" width="13" style="12" customWidth="1"/>
    <col min="4619" max="4619" width="14.42578125" style="12" customWidth="1"/>
    <col min="4620" max="4620" width="13" style="12" customWidth="1"/>
    <col min="4621" max="4621" width="16.85546875" style="12" customWidth="1"/>
    <col min="4622" max="4864" width="19.85546875" style="12"/>
    <col min="4865" max="4865" width="6.42578125" style="12" customWidth="1"/>
    <col min="4866" max="4866" width="4.42578125" style="12" customWidth="1"/>
    <col min="4867" max="4867" width="26.7109375" style="12" customWidth="1"/>
    <col min="4868" max="4868" width="14.85546875" style="12" customWidth="1"/>
    <col min="4869" max="4869" width="13.85546875" style="12" customWidth="1"/>
    <col min="4870" max="4870" width="14.140625" style="12" customWidth="1"/>
    <col min="4871" max="4871" width="16.28515625" style="12" customWidth="1"/>
    <col min="4872" max="4872" width="14.28515625" style="12" customWidth="1"/>
    <col min="4873" max="4873" width="15.5703125" style="12" customWidth="1"/>
    <col min="4874" max="4874" width="13" style="12" customWidth="1"/>
    <col min="4875" max="4875" width="14.42578125" style="12" customWidth="1"/>
    <col min="4876" max="4876" width="13" style="12" customWidth="1"/>
    <col min="4877" max="4877" width="16.85546875" style="12" customWidth="1"/>
    <col min="4878" max="5120" width="19.85546875" style="12"/>
    <col min="5121" max="5121" width="6.42578125" style="12" customWidth="1"/>
    <col min="5122" max="5122" width="4.42578125" style="12" customWidth="1"/>
    <col min="5123" max="5123" width="26.7109375" style="12" customWidth="1"/>
    <col min="5124" max="5124" width="14.85546875" style="12" customWidth="1"/>
    <col min="5125" max="5125" width="13.85546875" style="12" customWidth="1"/>
    <col min="5126" max="5126" width="14.140625" style="12" customWidth="1"/>
    <col min="5127" max="5127" width="16.28515625" style="12" customWidth="1"/>
    <col min="5128" max="5128" width="14.28515625" style="12" customWidth="1"/>
    <col min="5129" max="5129" width="15.5703125" style="12" customWidth="1"/>
    <col min="5130" max="5130" width="13" style="12" customWidth="1"/>
    <col min="5131" max="5131" width="14.42578125" style="12" customWidth="1"/>
    <col min="5132" max="5132" width="13" style="12" customWidth="1"/>
    <col min="5133" max="5133" width="16.85546875" style="12" customWidth="1"/>
    <col min="5134" max="5376" width="19.85546875" style="12"/>
    <col min="5377" max="5377" width="6.42578125" style="12" customWidth="1"/>
    <col min="5378" max="5378" width="4.42578125" style="12" customWidth="1"/>
    <col min="5379" max="5379" width="26.7109375" style="12" customWidth="1"/>
    <col min="5380" max="5380" width="14.85546875" style="12" customWidth="1"/>
    <col min="5381" max="5381" width="13.85546875" style="12" customWidth="1"/>
    <col min="5382" max="5382" width="14.140625" style="12" customWidth="1"/>
    <col min="5383" max="5383" width="16.28515625" style="12" customWidth="1"/>
    <col min="5384" max="5384" width="14.28515625" style="12" customWidth="1"/>
    <col min="5385" max="5385" width="15.5703125" style="12" customWidth="1"/>
    <col min="5386" max="5386" width="13" style="12" customWidth="1"/>
    <col min="5387" max="5387" width="14.42578125" style="12" customWidth="1"/>
    <col min="5388" max="5388" width="13" style="12" customWidth="1"/>
    <col min="5389" max="5389" width="16.85546875" style="12" customWidth="1"/>
    <col min="5390" max="5632" width="19.85546875" style="12"/>
    <col min="5633" max="5633" width="6.42578125" style="12" customWidth="1"/>
    <col min="5634" max="5634" width="4.42578125" style="12" customWidth="1"/>
    <col min="5635" max="5635" width="26.7109375" style="12" customWidth="1"/>
    <col min="5636" max="5636" width="14.85546875" style="12" customWidth="1"/>
    <col min="5637" max="5637" width="13.85546875" style="12" customWidth="1"/>
    <col min="5638" max="5638" width="14.140625" style="12" customWidth="1"/>
    <col min="5639" max="5639" width="16.28515625" style="12" customWidth="1"/>
    <col min="5640" max="5640" width="14.28515625" style="12" customWidth="1"/>
    <col min="5641" max="5641" width="15.5703125" style="12" customWidth="1"/>
    <col min="5642" max="5642" width="13" style="12" customWidth="1"/>
    <col min="5643" max="5643" width="14.42578125" style="12" customWidth="1"/>
    <col min="5644" max="5644" width="13" style="12" customWidth="1"/>
    <col min="5645" max="5645" width="16.85546875" style="12" customWidth="1"/>
    <col min="5646" max="5888" width="19.85546875" style="12"/>
    <col min="5889" max="5889" width="6.42578125" style="12" customWidth="1"/>
    <col min="5890" max="5890" width="4.42578125" style="12" customWidth="1"/>
    <col min="5891" max="5891" width="26.7109375" style="12" customWidth="1"/>
    <col min="5892" max="5892" width="14.85546875" style="12" customWidth="1"/>
    <col min="5893" max="5893" width="13.85546875" style="12" customWidth="1"/>
    <col min="5894" max="5894" width="14.140625" style="12" customWidth="1"/>
    <col min="5895" max="5895" width="16.28515625" style="12" customWidth="1"/>
    <col min="5896" max="5896" width="14.28515625" style="12" customWidth="1"/>
    <col min="5897" max="5897" width="15.5703125" style="12" customWidth="1"/>
    <col min="5898" max="5898" width="13" style="12" customWidth="1"/>
    <col min="5899" max="5899" width="14.42578125" style="12" customWidth="1"/>
    <col min="5900" max="5900" width="13" style="12" customWidth="1"/>
    <col min="5901" max="5901" width="16.85546875" style="12" customWidth="1"/>
    <col min="5902" max="6144" width="19.85546875" style="12"/>
    <col min="6145" max="6145" width="6.42578125" style="12" customWidth="1"/>
    <col min="6146" max="6146" width="4.42578125" style="12" customWidth="1"/>
    <col min="6147" max="6147" width="26.7109375" style="12" customWidth="1"/>
    <col min="6148" max="6148" width="14.85546875" style="12" customWidth="1"/>
    <col min="6149" max="6149" width="13.85546875" style="12" customWidth="1"/>
    <col min="6150" max="6150" width="14.140625" style="12" customWidth="1"/>
    <col min="6151" max="6151" width="16.28515625" style="12" customWidth="1"/>
    <col min="6152" max="6152" width="14.28515625" style="12" customWidth="1"/>
    <col min="6153" max="6153" width="15.5703125" style="12" customWidth="1"/>
    <col min="6154" max="6154" width="13" style="12" customWidth="1"/>
    <col min="6155" max="6155" width="14.42578125" style="12" customWidth="1"/>
    <col min="6156" max="6156" width="13" style="12" customWidth="1"/>
    <col min="6157" max="6157" width="16.85546875" style="12" customWidth="1"/>
    <col min="6158" max="6400" width="19.85546875" style="12"/>
    <col min="6401" max="6401" width="6.42578125" style="12" customWidth="1"/>
    <col min="6402" max="6402" width="4.42578125" style="12" customWidth="1"/>
    <col min="6403" max="6403" width="26.7109375" style="12" customWidth="1"/>
    <col min="6404" max="6404" width="14.85546875" style="12" customWidth="1"/>
    <col min="6405" max="6405" width="13.85546875" style="12" customWidth="1"/>
    <col min="6406" max="6406" width="14.140625" style="12" customWidth="1"/>
    <col min="6407" max="6407" width="16.28515625" style="12" customWidth="1"/>
    <col min="6408" max="6408" width="14.28515625" style="12" customWidth="1"/>
    <col min="6409" max="6409" width="15.5703125" style="12" customWidth="1"/>
    <col min="6410" max="6410" width="13" style="12" customWidth="1"/>
    <col min="6411" max="6411" width="14.42578125" style="12" customWidth="1"/>
    <col min="6412" max="6412" width="13" style="12" customWidth="1"/>
    <col min="6413" max="6413" width="16.85546875" style="12" customWidth="1"/>
    <col min="6414" max="6656" width="19.85546875" style="12"/>
    <col min="6657" max="6657" width="6.42578125" style="12" customWidth="1"/>
    <col min="6658" max="6658" width="4.42578125" style="12" customWidth="1"/>
    <col min="6659" max="6659" width="26.7109375" style="12" customWidth="1"/>
    <col min="6660" max="6660" width="14.85546875" style="12" customWidth="1"/>
    <col min="6661" max="6661" width="13.85546875" style="12" customWidth="1"/>
    <col min="6662" max="6662" width="14.140625" style="12" customWidth="1"/>
    <col min="6663" max="6663" width="16.28515625" style="12" customWidth="1"/>
    <col min="6664" max="6664" width="14.28515625" style="12" customWidth="1"/>
    <col min="6665" max="6665" width="15.5703125" style="12" customWidth="1"/>
    <col min="6666" max="6666" width="13" style="12" customWidth="1"/>
    <col min="6667" max="6667" width="14.42578125" style="12" customWidth="1"/>
    <col min="6668" max="6668" width="13" style="12" customWidth="1"/>
    <col min="6669" max="6669" width="16.85546875" style="12" customWidth="1"/>
    <col min="6670" max="6912" width="19.85546875" style="12"/>
    <col min="6913" max="6913" width="6.42578125" style="12" customWidth="1"/>
    <col min="6914" max="6914" width="4.42578125" style="12" customWidth="1"/>
    <col min="6915" max="6915" width="26.7109375" style="12" customWidth="1"/>
    <col min="6916" max="6916" width="14.85546875" style="12" customWidth="1"/>
    <col min="6917" max="6917" width="13.85546875" style="12" customWidth="1"/>
    <col min="6918" max="6918" width="14.140625" style="12" customWidth="1"/>
    <col min="6919" max="6919" width="16.28515625" style="12" customWidth="1"/>
    <col min="6920" max="6920" width="14.28515625" style="12" customWidth="1"/>
    <col min="6921" max="6921" width="15.5703125" style="12" customWidth="1"/>
    <col min="6922" max="6922" width="13" style="12" customWidth="1"/>
    <col min="6923" max="6923" width="14.42578125" style="12" customWidth="1"/>
    <col min="6924" max="6924" width="13" style="12" customWidth="1"/>
    <col min="6925" max="6925" width="16.85546875" style="12" customWidth="1"/>
    <col min="6926" max="7168" width="19.85546875" style="12"/>
    <col min="7169" max="7169" width="6.42578125" style="12" customWidth="1"/>
    <col min="7170" max="7170" width="4.42578125" style="12" customWidth="1"/>
    <col min="7171" max="7171" width="26.7109375" style="12" customWidth="1"/>
    <col min="7172" max="7172" width="14.85546875" style="12" customWidth="1"/>
    <col min="7173" max="7173" width="13.85546875" style="12" customWidth="1"/>
    <col min="7174" max="7174" width="14.140625" style="12" customWidth="1"/>
    <col min="7175" max="7175" width="16.28515625" style="12" customWidth="1"/>
    <col min="7176" max="7176" width="14.28515625" style="12" customWidth="1"/>
    <col min="7177" max="7177" width="15.5703125" style="12" customWidth="1"/>
    <col min="7178" max="7178" width="13" style="12" customWidth="1"/>
    <col min="7179" max="7179" width="14.42578125" style="12" customWidth="1"/>
    <col min="7180" max="7180" width="13" style="12" customWidth="1"/>
    <col min="7181" max="7181" width="16.85546875" style="12" customWidth="1"/>
    <col min="7182" max="7424" width="19.85546875" style="12"/>
    <col min="7425" max="7425" width="6.42578125" style="12" customWidth="1"/>
    <col min="7426" max="7426" width="4.42578125" style="12" customWidth="1"/>
    <col min="7427" max="7427" width="26.7109375" style="12" customWidth="1"/>
    <col min="7428" max="7428" width="14.85546875" style="12" customWidth="1"/>
    <col min="7429" max="7429" width="13.85546875" style="12" customWidth="1"/>
    <col min="7430" max="7430" width="14.140625" style="12" customWidth="1"/>
    <col min="7431" max="7431" width="16.28515625" style="12" customWidth="1"/>
    <col min="7432" max="7432" width="14.28515625" style="12" customWidth="1"/>
    <col min="7433" max="7433" width="15.5703125" style="12" customWidth="1"/>
    <col min="7434" max="7434" width="13" style="12" customWidth="1"/>
    <col min="7435" max="7435" width="14.42578125" style="12" customWidth="1"/>
    <col min="7436" max="7436" width="13" style="12" customWidth="1"/>
    <col min="7437" max="7437" width="16.85546875" style="12" customWidth="1"/>
    <col min="7438" max="7680" width="19.85546875" style="12"/>
    <col min="7681" max="7681" width="6.42578125" style="12" customWidth="1"/>
    <col min="7682" max="7682" width="4.42578125" style="12" customWidth="1"/>
    <col min="7683" max="7683" width="26.7109375" style="12" customWidth="1"/>
    <col min="7684" max="7684" width="14.85546875" style="12" customWidth="1"/>
    <col min="7685" max="7685" width="13.85546875" style="12" customWidth="1"/>
    <col min="7686" max="7686" width="14.140625" style="12" customWidth="1"/>
    <col min="7687" max="7687" width="16.28515625" style="12" customWidth="1"/>
    <col min="7688" max="7688" width="14.28515625" style="12" customWidth="1"/>
    <col min="7689" max="7689" width="15.5703125" style="12" customWidth="1"/>
    <col min="7690" max="7690" width="13" style="12" customWidth="1"/>
    <col min="7691" max="7691" width="14.42578125" style="12" customWidth="1"/>
    <col min="7692" max="7692" width="13" style="12" customWidth="1"/>
    <col min="7693" max="7693" width="16.85546875" style="12" customWidth="1"/>
    <col min="7694" max="7936" width="19.85546875" style="12"/>
    <col min="7937" max="7937" width="6.42578125" style="12" customWidth="1"/>
    <col min="7938" max="7938" width="4.42578125" style="12" customWidth="1"/>
    <col min="7939" max="7939" width="26.7109375" style="12" customWidth="1"/>
    <col min="7940" max="7940" width="14.85546875" style="12" customWidth="1"/>
    <col min="7941" max="7941" width="13.85546875" style="12" customWidth="1"/>
    <col min="7942" max="7942" width="14.140625" style="12" customWidth="1"/>
    <col min="7943" max="7943" width="16.28515625" style="12" customWidth="1"/>
    <col min="7944" max="7944" width="14.28515625" style="12" customWidth="1"/>
    <col min="7945" max="7945" width="15.5703125" style="12" customWidth="1"/>
    <col min="7946" max="7946" width="13" style="12" customWidth="1"/>
    <col min="7947" max="7947" width="14.42578125" style="12" customWidth="1"/>
    <col min="7948" max="7948" width="13" style="12" customWidth="1"/>
    <col min="7949" max="7949" width="16.85546875" style="12" customWidth="1"/>
    <col min="7950" max="8192" width="19.85546875" style="12"/>
    <col min="8193" max="8193" width="6.42578125" style="12" customWidth="1"/>
    <col min="8194" max="8194" width="4.42578125" style="12" customWidth="1"/>
    <col min="8195" max="8195" width="26.7109375" style="12" customWidth="1"/>
    <col min="8196" max="8196" width="14.85546875" style="12" customWidth="1"/>
    <col min="8197" max="8197" width="13.85546875" style="12" customWidth="1"/>
    <col min="8198" max="8198" width="14.140625" style="12" customWidth="1"/>
    <col min="8199" max="8199" width="16.28515625" style="12" customWidth="1"/>
    <col min="8200" max="8200" width="14.28515625" style="12" customWidth="1"/>
    <col min="8201" max="8201" width="15.5703125" style="12" customWidth="1"/>
    <col min="8202" max="8202" width="13" style="12" customWidth="1"/>
    <col min="8203" max="8203" width="14.42578125" style="12" customWidth="1"/>
    <col min="8204" max="8204" width="13" style="12" customWidth="1"/>
    <col min="8205" max="8205" width="16.85546875" style="12" customWidth="1"/>
    <col min="8206" max="8448" width="19.85546875" style="12"/>
    <col min="8449" max="8449" width="6.42578125" style="12" customWidth="1"/>
    <col min="8450" max="8450" width="4.42578125" style="12" customWidth="1"/>
    <col min="8451" max="8451" width="26.7109375" style="12" customWidth="1"/>
    <col min="8452" max="8452" width="14.85546875" style="12" customWidth="1"/>
    <col min="8453" max="8453" width="13.85546875" style="12" customWidth="1"/>
    <col min="8454" max="8454" width="14.140625" style="12" customWidth="1"/>
    <col min="8455" max="8455" width="16.28515625" style="12" customWidth="1"/>
    <col min="8456" max="8456" width="14.28515625" style="12" customWidth="1"/>
    <col min="8457" max="8457" width="15.5703125" style="12" customWidth="1"/>
    <col min="8458" max="8458" width="13" style="12" customWidth="1"/>
    <col min="8459" max="8459" width="14.42578125" style="12" customWidth="1"/>
    <col min="8460" max="8460" width="13" style="12" customWidth="1"/>
    <col min="8461" max="8461" width="16.85546875" style="12" customWidth="1"/>
    <col min="8462" max="8704" width="19.85546875" style="12"/>
    <col min="8705" max="8705" width="6.42578125" style="12" customWidth="1"/>
    <col min="8706" max="8706" width="4.42578125" style="12" customWidth="1"/>
    <col min="8707" max="8707" width="26.7109375" style="12" customWidth="1"/>
    <col min="8708" max="8708" width="14.85546875" style="12" customWidth="1"/>
    <col min="8709" max="8709" width="13.85546875" style="12" customWidth="1"/>
    <col min="8710" max="8710" width="14.140625" style="12" customWidth="1"/>
    <col min="8711" max="8711" width="16.28515625" style="12" customWidth="1"/>
    <col min="8712" max="8712" width="14.28515625" style="12" customWidth="1"/>
    <col min="8713" max="8713" width="15.5703125" style="12" customWidth="1"/>
    <col min="8714" max="8714" width="13" style="12" customWidth="1"/>
    <col min="8715" max="8715" width="14.42578125" style="12" customWidth="1"/>
    <col min="8716" max="8716" width="13" style="12" customWidth="1"/>
    <col min="8717" max="8717" width="16.85546875" style="12" customWidth="1"/>
    <col min="8718" max="8960" width="19.85546875" style="12"/>
    <col min="8961" max="8961" width="6.42578125" style="12" customWidth="1"/>
    <col min="8962" max="8962" width="4.42578125" style="12" customWidth="1"/>
    <col min="8963" max="8963" width="26.7109375" style="12" customWidth="1"/>
    <col min="8964" max="8964" width="14.85546875" style="12" customWidth="1"/>
    <col min="8965" max="8965" width="13.85546875" style="12" customWidth="1"/>
    <col min="8966" max="8966" width="14.140625" style="12" customWidth="1"/>
    <col min="8967" max="8967" width="16.28515625" style="12" customWidth="1"/>
    <col min="8968" max="8968" width="14.28515625" style="12" customWidth="1"/>
    <col min="8969" max="8969" width="15.5703125" style="12" customWidth="1"/>
    <col min="8970" max="8970" width="13" style="12" customWidth="1"/>
    <col min="8971" max="8971" width="14.42578125" style="12" customWidth="1"/>
    <col min="8972" max="8972" width="13" style="12" customWidth="1"/>
    <col min="8973" max="8973" width="16.85546875" style="12" customWidth="1"/>
    <col min="8974" max="9216" width="19.85546875" style="12"/>
    <col min="9217" max="9217" width="6.42578125" style="12" customWidth="1"/>
    <col min="9218" max="9218" width="4.42578125" style="12" customWidth="1"/>
    <col min="9219" max="9219" width="26.7109375" style="12" customWidth="1"/>
    <col min="9220" max="9220" width="14.85546875" style="12" customWidth="1"/>
    <col min="9221" max="9221" width="13.85546875" style="12" customWidth="1"/>
    <col min="9222" max="9222" width="14.140625" style="12" customWidth="1"/>
    <col min="9223" max="9223" width="16.28515625" style="12" customWidth="1"/>
    <col min="9224" max="9224" width="14.28515625" style="12" customWidth="1"/>
    <col min="9225" max="9225" width="15.5703125" style="12" customWidth="1"/>
    <col min="9226" max="9226" width="13" style="12" customWidth="1"/>
    <col min="9227" max="9227" width="14.42578125" style="12" customWidth="1"/>
    <col min="9228" max="9228" width="13" style="12" customWidth="1"/>
    <col min="9229" max="9229" width="16.85546875" style="12" customWidth="1"/>
    <col min="9230" max="9472" width="19.85546875" style="12"/>
    <col min="9473" max="9473" width="6.42578125" style="12" customWidth="1"/>
    <col min="9474" max="9474" width="4.42578125" style="12" customWidth="1"/>
    <col min="9475" max="9475" width="26.7109375" style="12" customWidth="1"/>
    <col min="9476" max="9476" width="14.85546875" style="12" customWidth="1"/>
    <col min="9477" max="9477" width="13.85546875" style="12" customWidth="1"/>
    <col min="9478" max="9478" width="14.140625" style="12" customWidth="1"/>
    <col min="9479" max="9479" width="16.28515625" style="12" customWidth="1"/>
    <col min="9480" max="9480" width="14.28515625" style="12" customWidth="1"/>
    <col min="9481" max="9481" width="15.5703125" style="12" customWidth="1"/>
    <col min="9482" max="9482" width="13" style="12" customWidth="1"/>
    <col min="9483" max="9483" width="14.42578125" style="12" customWidth="1"/>
    <col min="9484" max="9484" width="13" style="12" customWidth="1"/>
    <col min="9485" max="9485" width="16.85546875" style="12" customWidth="1"/>
    <col min="9486" max="9728" width="19.85546875" style="12"/>
    <col min="9729" max="9729" width="6.42578125" style="12" customWidth="1"/>
    <col min="9730" max="9730" width="4.42578125" style="12" customWidth="1"/>
    <col min="9731" max="9731" width="26.7109375" style="12" customWidth="1"/>
    <col min="9732" max="9732" width="14.85546875" style="12" customWidth="1"/>
    <col min="9733" max="9733" width="13.85546875" style="12" customWidth="1"/>
    <col min="9734" max="9734" width="14.140625" style="12" customWidth="1"/>
    <col min="9735" max="9735" width="16.28515625" style="12" customWidth="1"/>
    <col min="9736" max="9736" width="14.28515625" style="12" customWidth="1"/>
    <col min="9737" max="9737" width="15.5703125" style="12" customWidth="1"/>
    <col min="9738" max="9738" width="13" style="12" customWidth="1"/>
    <col min="9739" max="9739" width="14.42578125" style="12" customWidth="1"/>
    <col min="9740" max="9740" width="13" style="12" customWidth="1"/>
    <col min="9741" max="9741" width="16.85546875" style="12" customWidth="1"/>
    <col min="9742" max="9984" width="19.85546875" style="12"/>
    <col min="9985" max="9985" width="6.42578125" style="12" customWidth="1"/>
    <col min="9986" max="9986" width="4.42578125" style="12" customWidth="1"/>
    <col min="9987" max="9987" width="26.7109375" style="12" customWidth="1"/>
    <col min="9988" max="9988" width="14.85546875" style="12" customWidth="1"/>
    <col min="9989" max="9989" width="13.85546875" style="12" customWidth="1"/>
    <col min="9990" max="9990" width="14.140625" style="12" customWidth="1"/>
    <col min="9991" max="9991" width="16.28515625" style="12" customWidth="1"/>
    <col min="9992" max="9992" width="14.28515625" style="12" customWidth="1"/>
    <col min="9993" max="9993" width="15.5703125" style="12" customWidth="1"/>
    <col min="9994" max="9994" width="13" style="12" customWidth="1"/>
    <col min="9995" max="9995" width="14.42578125" style="12" customWidth="1"/>
    <col min="9996" max="9996" width="13" style="12" customWidth="1"/>
    <col min="9997" max="9997" width="16.85546875" style="12" customWidth="1"/>
    <col min="9998" max="10240" width="19.85546875" style="12"/>
    <col min="10241" max="10241" width="6.42578125" style="12" customWidth="1"/>
    <col min="10242" max="10242" width="4.42578125" style="12" customWidth="1"/>
    <col min="10243" max="10243" width="26.7109375" style="12" customWidth="1"/>
    <col min="10244" max="10244" width="14.85546875" style="12" customWidth="1"/>
    <col min="10245" max="10245" width="13.85546875" style="12" customWidth="1"/>
    <col min="10246" max="10246" width="14.140625" style="12" customWidth="1"/>
    <col min="10247" max="10247" width="16.28515625" style="12" customWidth="1"/>
    <col min="10248" max="10248" width="14.28515625" style="12" customWidth="1"/>
    <col min="10249" max="10249" width="15.5703125" style="12" customWidth="1"/>
    <col min="10250" max="10250" width="13" style="12" customWidth="1"/>
    <col min="10251" max="10251" width="14.42578125" style="12" customWidth="1"/>
    <col min="10252" max="10252" width="13" style="12" customWidth="1"/>
    <col min="10253" max="10253" width="16.85546875" style="12" customWidth="1"/>
    <col min="10254" max="10496" width="19.85546875" style="12"/>
    <col min="10497" max="10497" width="6.42578125" style="12" customWidth="1"/>
    <col min="10498" max="10498" width="4.42578125" style="12" customWidth="1"/>
    <col min="10499" max="10499" width="26.7109375" style="12" customWidth="1"/>
    <col min="10500" max="10500" width="14.85546875" style="12" customWidth="1"/>
    <col min="10501" max="10501" width="13.85546875" style="12" customWidth="1"/>
    <col min="10502" max="10502" width="14.140625" style="12" customWidth="1"/>
    <col min="10503" max="10503" width="16.28515625" style="12" customWidth="1"/>
    <col min="10504" max="10504" width="14.28515625" style="12" customWidth="1"/>
    <col min="10505" max="10505" width="15.5703125" style="12" customWidth="1"/>
    <col min="10506" max="10506" width="13" style="12" customWidth="1"/>
    <col min="10507" max="10507" width="14.42578125" style="12" customWidth="1"/>
    <col min="10508" max="10508" width="13" style="12" customWidth="1"/>
    <col min="10509" max="10509" width="16.85546875" style="12" customWidth="1"/>
    <col min="10510" max="10752" width="19.85546875" style="12"/>
    <col min="10753" max="10753" width="6.42578125" style="12" customWidth="1"/>
    <col min="10754" max="10754" width="4.42578125" style="12" customWidth="1"/>
    <col min="10755" max="10755" width="26.7109375" style="12" customWidth="1"/>
    <col min="10756" max="10756" width="14.85546875" style="12" customWidth="1"/>
    <col min="10757" max="10757" width="13.85546875" style="12" customWidth="1"/>
    <col min="10758" max="10758" width="14.140625" style="12" customWidth="1"/>
    <col min="10759" max="10759" width="16.28515625" style="12" customWidth="1"/>
    <col min="10760" max="10760" width="14.28515625" style="12" customWidth="1"/>
    <col min="10761" max="10761" width="15.5703125" style="12" customWidth="1"/>
    <col min="10762" max="10762" width="13" style="12" customWidth="1"/>
    <col min="10763" max="10763" width="14.42578125" style="12" customWidth="1"/>
    <col min="10764" max="10764" width="13" style="12" customWidth="1"/>
    <col min="10765" max="10765" width="16.85546875" style="12" customWidth="1"/>
    <col min="10766" max="11008" width="19.85546875" style="12"/>
    <col min="11009" max="11009" width="6.42578125" style="12" customWidth="1"/>
    <col min="11010" max="11010" width="4.42578125" style="12" customWidth="1"/>
    <col min="11011" max="11011" width="26.7109375" style="12" customWidth="1"/>
    <col min="11012" max="11012" width="14.85546875" style="12" customWidth="1"/>
    <col min="11013" max="11013" width="13.85546875" style="12" customWidth="1"/>
    <col min="11014" max="11014" width="14.140625" style="12" customWidth="1"/>
    <col min="11015" max="11015" width="16.28515625" style="12" customWidth="1"/>
    <col min="11016" max="11016" width="14.28515625" style="12" customWidth="1"/>
    <col min="11017" max="11017" width="15.5703125" style="12" customWidth="1"/>
    <col min="11018" max="11018" width="13" style="12" customWidth="1"/>
    <col min="11019" max="11019" width="14.42578125" style="12" customWidth="1"/>
    <col min="11020" max="11020" width="13" style="12" customWidth="1"/>
    <col min="11021" max="11021" width="16.85546875" style="12" customWidth="1"/>
    <col min="11022" max="11264" width="19.85546875" style="12"/>
    <col min="11265" max="11265" width="6.42578125" style="12" customWidth="1"/>
    <col min="11266" max="11266" width="4.42578125" style="12" customWidth="1"/>
    <col min="11267" max="11267" width="26.7109375" style="12" customWidth="1"/>
    <col min="11268" max="11268" width="14.85546875" style="12" customWidth="1"/>
    <col min="11269" max="11269" width="13.85546875" style="12" customWidth="1"/>
    <col min="11270" max="11270" width="14.140625" style="12" customWidth="1"/>
    <col min="11271" max="11271" width="16.28515625" style="12" customWidth="1"/>
    <col min="11272" max="11272" width="14.28515625" style="12" customWidth="1"/>
    <col min="11273" max="11273" width="15.5703125" style="12" customWidth="1"/>
    <col min="11274" max="11274" width="13" style="12" customWidth="1"/>
    <col min="11275" max="11275" width="14.42578125" style="12" customWidth="1"/>
    <col min="11276" max="11276" width="13" style="12" customWidth="1"/>
    <col min="11277" max="11277" width="16.85546875" style="12" customWidth="1"/>
    <col min="11278" max="11520" width="19.85546875" style="12"/>
    <col min="11521" max="11521" width="6.42578125" style="12" customWidth="1"/>
    <col min="11522" max="11522" width="4.42578125" style="12" customWidth="1"/>
    <col min="11523" max="11523" width="26.7109375" style="12" customWidth="1"/>
    <col min="11524" max="11524" width="14.85546875" style="12" customWidth="1"/>
    <col min="11525" max="11525" width="13.85546875" style="12" customWidth="1"/>
    <col min="11526" max="11526" width="14.140625" style="12" customWidth="1"/>
    <col min="11527" max="11527" width="16.28515625" style="12" customWidth="1"/>
    <col min="11528" max="11528" width="14.28515625" style="12" customWidth="1"/>
    <col min="11529" max="11529" width="15.5703125" style="12" customWidth="1"/>
    <col min="11530" max="11530" width="13" style="12" customWidth="1"/>
    <col min="11531" max="11531" width="14.42578125" style="12" customWidth="1"/>
    <col min="11532" max="11532" width="13" style="12" customWidth="1"/>
    <col min="11533" max="11533" width="16.85546875" style="12" customWidth="1"/>
    <col min="11534" max="11776" width="19.85546875" style="12"/>
    <col min="11777" max="11777" width="6.42578125" style="12" customWidth="1"/>
    <col min="11778" max="11778" width="4.42578125" style="12" customWidth="1"/>
    <col min="11779" max="11779" width="26.7109375" style="12" customWidth="1"/>
    <col min="11780" max="11780" width="14.85546875" style="12" customWidth="1"/>
    <col min="11781" max="11781" width="13.85546875" style="12" customWidth="1"/>
    <col min="11782" max="11782" width="14.140625" style="12" customWidth="1"/>
    <col min="11783" max="11783" width="16.28515625" style="12" customWidth="1"/>
    <col min="11784" max="11784" width="14.28515625" style="12" customWidth="1"/>
    <col min="11785" max="11785" width="15.5703125" style="12" customWidth="1"/>
    <col min="11786" max="11786" width="13" style="12" customWidth="1"/>
    <col min="11787" max="11787" width="14.42578125" style="12" customWidth="1"/>
    <col min="11788" max="11788" width="13" style="12" customWidth="1"/>
    <col min="11789" max="11789" width="16.85546875" style="12" customWidth="1"/>
    <col min="11790" max="12032" width="19.85546875" style="12"/>
    <col min="12033" max="12033" width="6.42578125" style="12" customWidth="1"/>
    <col min="12034" max="12034" width="4.42578125" style="12" customWidth="1"/>
    <col min="12035" max="12035" width="26.7109375" style="12" customWidth="1"/>
    <col min="12036" max="12036" width="14.85546875" style="12" customWidth="1"/>
    <col min="12037" max="12037" width="13.85546875" style="12" customWidth="1"/>
    <col min="12038" max="12038" width="14.140625" style="12" customWidth="1"/>
    <col min="12039" max="12039" width="16.28515625" style="12" customWidth="1"/>
    <col min="12040" max="12040" width="14.28515625" style="12" customWidth="1"/>
    <col min="12041" max="12041" width="15.5703125" style="12" customWidth="1"/>
    <col min="12042" max="12042" width="13" style="12" customWidth="1"/>
    <col min="12043" max="12043" width="14.42578125" style="12" customWidth="1"/>
    <col min="12044" max="12044" width="13" style="12" customWidth="1"/>
    <col min="12045" max="12045" width="16.85546875" style="12" customWidth="1"/>
    <col min="12046" max="12288" width="19.85546875" style="12"/>
    <col min="12289" max="12289" width="6.42578125" style="12" customWidth="1"/>
    <col min="12290" max="12290" width="4.42578125" style="12" customWidth="1"/>
    <col min="12291" max="12291" width="26.7109375" style="12" customWidth="1"/>
    <col min="12292" max="12292" width="14.85546875" style="12" customWidth="1"/>
    <col min="12293" max="12293" width="13.85546875" style="12" customWidth="1"/>
    <col min="12294" max="12294" width="14.140625" style="12" customWidth="1"/>
    <col min="12295" max="12295" width="16.28515625" style="12" customWidth="1"/>
    <col min="12296" max="12296" width="14.28515625" style="12" customWidth="1"/>
    <col min="12297" max="12297" width="15.5703125" style="12" customWidth="1"/>
    <col min="12298" max="12298" width="13" style="12" customWidth="1"/>
    <col min="12299" max="12299" width="14.42578125" style="12" customWidth="1"/>
    <col min="12300" max="12300" width="13" style="12" customWidth="1"/>
    <col min="12301" max="12301" width="16.85546875" style="12" customWidth="1"/>
    <col min="12302" max="12544" width="19.85546875" style="12"/>
    <col min="12545" max="12545" width="6.42578125" style="12" customWidth="1"/>
    <col min="12546" max="12546" width="4.42578125" style="12" customWidth="1"/>
    <col min="12547" max="12547" width="26.7109375" style="12" customWidth="1"/>
    <col min="12548" max="12548" width="14.85546875" style="12" customWidth="1"/>
    <col min="12549" max="12549" width="13.85546875" style="12" customWidth="1"/>
    <col min="12550" max="12550" width="14.140625" style="12" customWidth="1"/>
    <col min="12551" max="12551" width="16.28515625" style="12" customWidth="1"/>
    <col min="12552" max="12552" width="14.28515625" style="12" customWidth="1"/>
    <col min="12553" max="12553" width="15.5703125" style="12" customWidth="1"/>
    <col min="12554" max="12554" width="13" style="12" customWidth="1"/>
    <col min="12555" max="12555" width="14.42578125" style="12" customWidth="1"/>
    <col min="12556" max="12556" width="13" style="12" customWidth="1"/>
    <col min="12557" max="12557" width="16.85546875" style="12" customWidth="1"/>
    <col min="12558" max="12800" width="19.85546875" style="12"/>
    <col min="12801" max="12801" width="6.42578125" style="12" customWidth="1"/>
    <col min="12802" max="12802" width="4.42578125" style="12" customWidth="1"/>
    <col min="12803" max="12803" width="26.7109375" style="12" customWidth="1"/>
    <col min="12804" max="12804" width="14.85546875" style="12" customWidth="1"/>
    <col min="12805" max="12805" width="13.85546875" style="12" customWidth="1"/>
    <col min="12806" max="12806" width="14.140625" style="12" customWidth="1"/>
    <col min="12807" max="12807" width="16.28515625" style="12" customWidth="1"/>
    <col min="12808" max="12808" width="14.28515625" style="12" customWidth="1"/>
    <col min="12809" max="12809" width="15.5703125" style="12" customWidth="1"/>
    <col min="12810" max="12810" width="13" style="12" customWidth="1"/>
    <col min="12811" max="12811" width="14.42578125" style="12" customWidth="1"/>
    <col min="12812" max="12812" width="13" style="12" customWidth="1"/>
    <col min="12813" max="12813" width="16.85546875" style="12" customWidth="1"/>
    <col min="12814" max="13056" width="19.85546875" style="12"/>
    <col min="13057" max="13057" width="6.42578125" style="12" customWidth="1"/>
    <col min="13058" max="13058" width="4.42578125" style="12" customWidth="1"/>
    <col min="13059" max="13059" width="26.7109375" style="12" customWidth="1"/>
    <col min="13060" max="13060" width="14.85546875" style="12" customWidth="1"/>
    <col min="13061" max="13061" width="13.85546875" style="12" customWidth="1"/>
    <col min="13062" max="13062" width="14.140625" style="12" customWidth="1"/>
    <col min="13063" max="13063" width="16.28515625" style="12" customWidth="1"/>
    <col min="13064" max="13064" width="14.28515625" style="12" customWidth="1"/>
    <col min="13065" max="13065" width="15.5703125" style="12" customWidth="1"/>
    <col min="13066" max="13066" width="13" style="12" customWidth="1"/>
    <col min="13067" max="13067" width="14.42578125" style="12" customWidth="1"/>
    <col min="13068" max="13068" width="13" style="12" customWidth="1"/>
    <col min="13069" max="13069" width="16.85546875" style="12" customWidth="1"/>
    <col min="13070" max="13312" width="19.85546875" style="12"/>
    <col min="13313" max="13313" width="6.42578125" style="12" customWidth="1"/>
    <col min="13314" max="13314" width="4.42578125" style="12" customWidth="1"/>
    <col min="13315" max="13315" width="26.7109375" style="12" customWidth="1"/>
    <col min="13316" max="13316" width="14.85546875" style="12" customWidth="1"/>
    <col min="13317" max="13317" width="13.85546875" style="12" customWidth="1"/>
    <col min="13318" max="13318" width="14.140625" style="12" customWidth="1"/>
    <col min="13319" max="13319" width="16.28515625" style="12" customWidth="1"/>
    <col min="13320" max="13320" width="14.28515625" style="12" customWidth="1"/>
    <col min="13321" max="13321" width="15.5703125" style="12" customWidth="1"/>
    <col min="13322" max="13322" width="13" style="12" customWidth="1"/>
    <col min="13323" max="13323" width="14.42578125" style="12" customWidth="1"/>
    <col min="13324" max="13324" width="13" style="12" customWidth="1"/>
    <col min="13325" max="13325" width="16.85546875" style="12" customWidth="1"/>
    <col min="13326" max="13568" width="19.85546875" style="12"/>
    <col min="13569" max="13569" width="6.42578125" style="12" customWidth="1"/>
    <col min="13570" max="13570" width="4.42578125" style="12" customWidth="1"/>
    <col min="13571" max="13571" width="26.7109375" style="12" customWidth="1"/>
    <col min="13572" max="13572" width="14.85546875" style="12" customWidth="1"/>
    <col min="13573" max="13573" width="13.85546875" style="12" customWidth="1"/>
    <col min="13574" max="13574" width="14.140625" style="12" customWidth="1"/>
    <col min="13575" max="13575" width="16.28515625" style="12" customWidth="1"/>
    <col min="13576" max="13576" width="14.28515625" style="12" customWidth="1"/>
    <col min="13577" max="13577" width="15.5703125" style="12" customWidth="1"/>
    <col min="13578" max="13578" width="13" style="12" customWidth="1"/>
    <col min="13579" max="13579" width="14.42578125" style="12" customWidth="1"/>
    <col min="13580" max="13580" width="13" style="12" customWidth="1"/>
    <col min="13581" max="13581" width="16.85546875" style="12" customWidth="1"/>
    <col min="13582" max="13824" width="19.85546875" style="12"/>
    <col min="13825" max="13825" width="6.42578125" style="12" customWidth="1"/>
    <col min="13826" max="13826" width="4.42578125" style="12" customWidth="1"/>
    <col min="13827" max="13827" width="26.7109375" style="12" customWidth="1"/>
    <col min="13828" max="13828" width="14.85546875" style="12" customWidth="1"/>
    <col min="13829" max="13829" width="13.85546875" style="12" customWidth="1"/>
    <col min="13830" max="13830" width="14.140625" style="12" customWidth="1"/>
    <col min="13831" max="13831" width="16.28515625" style="12" customWidth="1"/>
    <col min="13832" max="13832" width="14.28515625" style="12" customWidth="1"/>
    <col min="13833" max="13833" width="15.5703125" style="12" customWidth="1"/>
    <col min="13834" max="13834" width="13" style="12" customWidth="1"/>
    <col min="13835" max="13835" width="14.42578125" style="12" customWidth="1"/>
    <col min="13836" max="13836" width="13" style="12" customWidth="1"/>
    <col min="13837" max="13837" width="16.85546875" style="12" customWidth="1"/>
    <col min="13838" max="14080" width="19.85546875" style="12"/>
    <col min="14081" max="14081" width="6.42578125" style="12" customWidth="1"/>
    <col min="14082" max="14082" width="4.42578125" style="12" customWidth="1"/>
    <col min="14083" max="14083" width="26.7109375" style="12" customWidth="1"/>
    <col min="14084" max="14084" width="14.85546875" style="12" customWidth="1"/>
    <col min="14085" max="14085" width="13.85546875" style="12" customWidth="1"/>
    <col min="14086" max="14086" width="14.140625" style="12" customWidth="1"/>
    <col min="14087" max="14087" width="16.28515625" style="12" customWidth="1"/>
    <col min="14088" max="14088" width="14.28515625" style="12" customWidth="1"/>
    <col min="14089" max="14089" width="15.5703125" style="12" customWidth="1"/>
    <col min="14090" max="14090" width="13" style="12" customWidth="1"/>
    <col min="14091" max="14091" width="14.42578125" style="12" customWidth="1"/>
    <col min="14092" max="14092" width="13" style="12" customWidth="1"/>
    <col min="14093" max="14093" width="16.85546875" style="12" customWidth="1"/>
    <col min="14094" max="14336" width="19.85546875" style="12"/>
    <col min="14337" max="14337" width="6.42578125" style="12" customWidth="1"/>
    <col min="14338" max="14338" width="4.42578125" style="12" customWidth="1"/>
    <col min="14339" max="14339" width="26.7109375" style="12" customWidth="1"/>
    <col min="14340" max="14340" width="14.85546875" style="12" customWidth="1"/>
    <col min="14341" max="14341" width="13.85546875" style="12" customWidth="1"/>
    <col min="14342" max="14342" width="14.140625" style="12" customWidth="1"/>
    <col min="14343" max="14343" width="16.28515625" style="12" customWidth="1"/>
    <col min="14344" max="14344" width="14.28515625" style="12" customWidth="1"/>
    <col min="14345" max="14345" width="15.5703125" style="12" customWidth="1"/>
    <col min="14346" max="14346" width="13" style="12" customWidth="1"/>
    <col min="14347" max="14347" width="14.42578125" style="12" customWidth="1"/>
    <col min="14348" max="14348" width="13" style="12" customWidth="1"/>
    <col min="14349" max="14349" width="16.85546875" style="12" customWidth="1"/>
    <col min="14350" max="14592" width="19.85546875" style="12"/>
    <col min="14593" max="14593" width="6.42578125" style="12" customWidth="1"/>
    <col min="14594" max="14594" width="4.42578125" style="12" customWidth="1"/>
    <col min="14595" max="14595" width="26.7109375" style="12" customWidth="1"/>
    <col min="14596" max="14596" width="14.85546875" style="12" customWidth="1"/>
    <col min="14597" max="14597" width="13.85546875" style="12" customWidth="1"/>
    <col min="14598" max="14598" width="14.140625" style="12" customWidth="1"/>
    <col min="14599" max="14599" width="16.28515625" style="12" customWidth="1"/>
    <col min="14600" max="14600" width="14.28515625" style="12" customWidth="1"/>
    <col min="14601" max="14601" width="15.5703125" style="12" customWidth="1"/>
    <col min="14602" max="14602" width="13" style="12" customWidth="1"/>
    <col min="14603" max="14603" width="14.42578125" style="12" customWidth="1"/>
    <col min="14604" max="14604" width="13" style="12" customWidth="1"/>
    <col min="14605" max="14605" width="16.85546875" style="12" customWidth="1"/>
    <col min="14606" max="14848" width="19.85546875" style="12"/>
    <col min="14849" max="14849" width="6.42578125" style="12" customWidth="1"/>
    <col min="14850" max="14850" width="4.42578125" style="12" customWidth="1"/>
    <col min="14851" max="14851" width="26.7109375" style="12" customWidth="1"/>
    <col min="14852" max="14852" width="14.85546875" style="12" customWidth="1"/>
    <col min="14853" max="14853" width="13.85546875" style="12" customWidth="1"/>
    <col min="14854" max="14854" width="14.140625" style="12" customWidth="1"/>
    <col min="14855" max="14855" width="16.28515625" style="12" customWidth="1"/>
    <col min="14856" max="14856" width="14.28515625" style="12" customWidth="1"/>
    <col min="14857" max="14857" width="15.5703125" style="12" customWidth="1"/>
    <col min="14858" max="14858" width="13" style="12" customWidth="1"/>
    <col min="14859" max="14859" width="14.42578125" style="12" customWidth="1"/>
    <col min="14860" max="14860" width="13" style="12" customWidth="1"/>
    <col min="14861" max="14861" width="16.85546875" style="12" customWidth="1"/>
    <col min="14862" max="15104" width="19.85546875" style="12"/>
    <col min="15105" max="15105" width="6.42578125" style="12" customWidth="1"/>
    <col min="15106" max="15106" width="4.42578125" style="12" customWidth="1"/>
    <col min="15107" max="15107" width="26.7109375" style="12" customWidth="1"/>
    <col min="15108" max="15108" width="14.85546875" style="12" customWidth="1"/>
    <col min="15109" max="15109" width="13.85546875" style="12" customWidth="1"/>
    <col min="15110" max="15110" width="14.140625" style="12" customWidth="1"/>
    <col min="15111" max="15111" width="16.28515625" style="12" customWidth="1"/>
    <col min="15112" max="15112" width="14.28515625" style="12" customWidth="1"/>
    <col min="15113" max="15113" width="15.5703125" style="12" customWidth="1"/>
    <col min="15114" max="15114" width="13" style="12" customWidth="1"/>
    <col min="15115" max="15115" width="14.42578125" style="12" customWidth="1"/>
    <col min="15116" max="15116" width="13" style="12" customWidth="1"/>
    <col min="15117" max="15117" width="16.85546875" style="12" customWidth="1"/>
    <col min="15118" max="15360" width="19.85546875" style="12"/>
    <col min="15361" max="15361" width="6.42578125" style="12" customWidth="1"/>
    <col min="15362" max="15362" width="4.42578125" style="12" customWidth="1"/>
    <col min="15363" max="15363" width="26.7109375" style="12" customWidth="1"/>
    <col min="15364" max="15364" width="14.85546875" style="12" customWidth="1"/>
    <col min="15365" max="15365" width="13.85546875" style="12" customWidth="1"/>
    <col min="15366" max="15366" width="14.140625" style="12" customWidth="1"/>
    <col min="15367" max="15367" width="16.28515625" style="12" customWidth="1"/>
    <col min="15368" max="15368" width="14.28515625" style="12" customWidth="1"/>
    <col min="15369" max="15369" width="15.5703125" style="12" customWidth="1"/>
    <col min="15370" max="15370" width="13" style="12" customWidth="1"/>
    <col min="15371" max="15371" width="14.42578125" style="12" customWidth="1"/>
    <col min="15372" max="15372" width="13" style="12" customWidth="1"/>
    <col min="15373" max="15373" width="16.85546875" style="12" customWidth="1"/>
    <col min="15374" max="15616" width="19.85546875" style="12"/>
    <col min="15617" max="15617" width="6.42578125" style="12" customWidth="1"/>
    <col min="15618" max="15618" width="4.42578125" style="12" customWidth="1"/>
    <col min="15619" max="15619" width="26.7109375" style="12" customWidth="1"/>
    <col min="15620" max="15620" width="14.85546875" style="12" customWidth="1"/>
    <col min="15621" max="15621" width="13.85546875" style="12" customWidth="1"/>
    <col min="15622" max="15622" width="14.140625" style="12" customWidth="1"/>
    <col min="15623" max="15623" width="16.28515625" style="12" customWidth="1"/>
    <col min="15624" max="15624" width="14.28515625" style="12" customWidth="1"/>
    <col min="15625" max="15625" width="15.5703125" style="12" customWidth="1"/>
    <col min="15626" max="15626" width="13" style="12" customWidth="1"/>
    <col min="15627" max="15627" width="14.42578125" style="12" customWidth="1"/>
    <col min="15628" max="15628" width="13" style="12" customWidth="1"/>
    <col min="15629" max="15629" width="16.85546875" style="12" customWidth="1"/>
    <col min="15630" max="15872" width="19.85546875" style="12"/>
    <col min="15873" max="15873" width="6.42578125" style="12" customWidth="1"/>
    <col min="15874" max="15874" width="4.42578125" style="12" customWidth="1"/>
    <col min="15875" max="15875" width="26.7109375" style="12" customWidth="1"/>
    <col min="15876" max="15876" width="14.85546875" style="12" customWidth="1"/>
    <col min="15877" max="15877" width="13.85546875" style="12" customWidth="1"/>
    <col min="15878" max="15878" width="14.140625" style="12" customWidth="1"/>
    <col min="15879" max="15879" width="16.28515625" style="12" customWidth="1"/>
    <col min="15880" max="15880" width="14.28515625" style="12" customWidth="1"/>
    <col min="15881" max="15881" width="15.5703125" style="12" customWidth="1"/>
    <col min="15882" max="15882" width="13" style="12" customWidth="1"/>
    <col min="15883" max="15883" width="14.42578125" style="12" customWidth="1"/>
    <col min="15884" max="15884" width="13" style="12" customWidth="1"/>
    <col min="15885" max="15885" width="16.85546875" style="12" customWidth="1"/>
    <col min="15886" max="16128" width="19.85546875" style="12"/>
    <col min="16129" max="16129" width="6.42578125" style="12" customWidth="1"/>
    <col min="16130" max="16130" width="4.42578125" style="12" customWidth="1"/>
    <col min="16131" max="16131" width="26.7109375" style="12" customWidth="1"/>
    <col min="16132" max="16132" width="14.85546875" style="12" customWidth="1"/>
    <col min="16133" max="16133" width="13.85546875" style="12" customWidth="1"/>
    <col min="16134" max="16134" width="14.140625" style="12" customWidth="1"/>
    <col min="16135" max="16135" width="16.28515625" style="12" customWidth="1"/>
    <col min="16136" max="16136" width="14.28515625" style="12" customWidth="1"/>
    <col min="16137" max="16137" width="15.5703125" style="12" customWidth="1"/>
    <col min="16138" max="16138" width="13" style="12" customWidth="1"/>
    <col min="16139" max="16139" width="14.42578125" style="12" customWidth="1"/>
    <col min="16140" max="16140" width="13" style="12" customWidth="1"/>
    <col min="16141" max="16141" width="16.85546875" style="12" customWidth="1"/>
    <col min="16142" max="16384" width="19.85546875" style="12"/>
  </cols>
  <sheetData>
    <row r="1" spans="2:13" ht="33.75" customHeight="1" x14ac:dyDescent="0.25"/>
    <row r="2" spans="2:13" ht="18" x14ac:dyDescent="0.25">
      <c r="B2" s="13" t="s">
        <v>260</v>
      </c>
      <c r="C2" s="13"/>
    </row>
    <row r="3" spans="2:13" ht="12.75" customHeight="1" x14ac:dyDescent="0.25">
      <c r="B3" s="13"/>
      <c r="C3" s="13"/>
    </row>
    <row r="4" spans="2:13" ht="15.75" x14ac:dyDescent="0.25">
      <c r="B4" s="14" t="s">
        <v>261</v>
      </c>
      <c r="C4" s="242"/>
      <c r="D4" s="242"/>
      <c r="E4" s="242"/>
      <c r="F4" s="242"/>
      <c r="G4" s="242"/>
      <c r="H4" s="242"/>
      <c r="I4" s="242"/>
      <c r="J4" s="243"/>
      <c r="K4" s="243"/>
      <c r="L4" s="244"/>
    </row>
    <row r="5" spans="2:13" ht="67.5" x14ac:dyDescent="0.25">
      <c r="B5" s="245" t="s">
        <v>61</v>
      </c>
      <c r="C5" s="245" t="s">
        <v>62</v>
      </c>
      <c r="D5" s="245" t="s">
        <v>314</v>
      </c>
      <c r="E5" s="245" t="s">
        <v>262</v>
      </c>
      <c r="F5" s="245" t="s">
        <v>263</v>
      </c>
      <c r="G5" s="245" t="s">
        <v>264</v>
      </c>
      <c r="H5" s="245" t="s">
        <v>265</v>
      </c>
      <c r="I5" s="245" t="s">
        <v>321</v>
      </c>
      <c r="J5" s="245" t="s">
        <v>292</v>
      </c>
      <c r="K5" s="245" t="s">
        <v>266</v>
      </c>
      <c r="L5" s="245" t="s">
        <v>267</v>
      </c>
      <c r="M5" s="245" t="s">
        <v>322</v>
      </c>
    </row>
    <row r="6" spans="2:13" x14ac:dyDescent="0.25">
      <c r="B6" s="246"/>
      <c r="C6" s="246"/>
      <c r="D6" s="246" t="s">
        <v>268</v>
      </c>
      <c r="E6" s="246" t="s">
        <v>269</v>
      </c>
      <c r="F6" s="246" t="s">
        <v>270</v>
      </c>
      <c r="G6" s="246" t="s">
        <v>315</v>
      </c>
      <c r="H6" s="246" t="s">
        <v>316</v>
      </c>
      <c r="I6" s="246" t="s">
        <v>317</v>
      </c>
      <c r="J6" s="246" t="s">
        <v>271</v>
      </c>
      <c r="K6" s="246" t="s">
        <v>318</v>
      </c>
      <c r="L6" s="246" t="s">
        <v>272</v>
      </c>
      <c r="M6" s="246" t="s">
        <v>273</v>
      </c>
    </row>
    <row r="7" spans="2:13" x14ac:dyDescent="0.25">
      <c r="B7" s="247"/>
      <c r="C7" s="247"/>
      <c r="D7" s="247"/>
      <c r="E7" s="247"/>
      <c r="F7" s="247" t="s">
        <v>274</v>
      </c>
      <c r="G7" s="247"/>
      <c r="H7" s="247"/>
      <c r="I7" s="247" t="s">
        <v>319</v>
      </c>
      <c r="J7" s="247"/>
      <c r="K7" s="247" t="s">
        <v>320</v>
      </c>
      <c r="L7" s="247"/>
      <c r="M7" s="247" t="s">
        <v>275</v>
      </c>
    </row>
    <row r="8" spans="2:13" x14ac:dyDescent="0.25">
      <c r="B8" s="387">
        <f>'Dados Contratação'!B20</f>
        <v>1</v>
      </c>
      <c r="C8" s="388" t="str">
        <f>'Técnico em Secretariado'!$B$9</f>
        <v>TÉCNICO EM SECRETARIADO</v>
      </c>
      <c r="D8" s="386">
        <f>'Técnico em Secretariado'!F$32</f>
        <v>0</v>
      </c>
      <c r="E8" s="389">
        <f>'Técnico em Secretariado'!E$82</f>
        <v>0.34800000000000009</v>
      </c>
      <c r="F8" s="386">
        <f>D8*E8</f>
        <v>0</v>
      </c>
      <c r="G8" s="248">
        <f>'Técnico em Secretariado'!E$139</f>
        <v>0</v>
      </c>
      <c r="H8" s="386">
        <f>TRUNC((((D8+F8)*G8)+(((D8+F8)*(1+G8))*G9)+(((D8+F8)*(1+G8))*(1+G9))/(1-G10)-(((D8+F8)*(1+G8))*(1+G9))),2)</f>
        <v>0</v>
      </c>
      <c r="I8" s="386">
        <f>D8+F8+H8</f>
        <v>0</v>
      </c>
      <c r="J8" s="389">
        <f>1/30*7</f>
        <v>0.23333333333333334</v>
      </c>
      <c r="K8" s="386">
        <f>I8*J8</f>
        <v>0</v>
      </c>
      <c r="L8" s="391">
        <f>'Dados Contratação'!I$20</f>
        <v>70</v>
      </c>
      <c r="M8" s="386">
        <f>L8*K8</f>
        <v>0</v>
      </c>
    </row>
    <row r="9" spans="2:13" x14ac:dyDescent="0.25">
      <c r="B9" s="387"/>
      <c r="C9" s="388"/>
      <c r="D9" s="386"/>
      <c r="E9" s="389"/>
      <c r="F9" s="386"/>
      <c r="G9" s="249">
        <f>'Técnico em Secretariado'!E$141</f>
        <v>0</v>
      </c>
      <c r="H9" s="386"/>
      <c r="I9" s="386"/>
      <c r="J9" s="389"/>
      <c r="K9" s="386"/>
      <c r="L9" s="391"/>
      <c r="M9" s="386"/>
    </row>
    <row r="10" spans="2:13" x14ac:dyDescent="0.25">
      <c r="B10" s="387"/>
      <c r="C10" s="388"/>
      <c r="D10" s="386"/>
      <c r="E10" s="389"/>
      <c r="F10" s="386"/>
      <c r="G10" s="250">
        <f>'Técnico em Secretariado'!E$143</f>
        <v>0</v>
      </c>
      <c r="H10" s="386"/>
      <c r="I10" s="386"/>
      <c r="J10" s="389"/>
      <c r="K10" s="386"/>
      <c r="L10" s="391"/>
      <c r="M10" s="386"/>
    </row>
    <row r="11" spans="2:13" ht="22.5" customHeight="1" x14ac:dyDescent="0.25">
      <c r="B11" s="390" t="s">
        <v>276</v>
      </c>
      <c r="C11" s="390"/>
      <c r="D11" s="390"/>
      <c r="E11" s="390"/>
      <c r="F11" s="390"/>
      <c r="G11" s="390"/>
      <c r="H11" s="390"/>
      <c r="I11" s="390"/>
      <c r="J11" s="390"/>
      <c r="K11" s="390"/>
      <c r="L11" s="390"/>
      <c r="M11" s="251">
        <f>SUM(M8:M10)</f>
        <v>0</v>
      </c>
    </row>
    <row r="12" spans="2:13" ht="12.75" customHeight="1" x14ac:dyDescent="0.25">
      <c r="B12" s="385" t="s">
        <v>277</v>
      </c>
      <c r="C12" s="385"/>
      <c r="D12" s="385"/>
      <c r="E12" s="385"/>
      <c r="F12" s="385"/>
      <c r="G12" s="385"/>
      <c r="H12" s="385"/>
      <c r="I12" s="385"/>
      <c r="J12" s="385"/>
      <c r="K12" s="385"/>
      <c r="L12" s="385"/>
      <c r="M12" s="385"/>
    </row>
    <row r="13" spans="2:13" x14ac:dyDescent="0.25">
      <c r="B13" s="385"/>
      <c r="C13" s="385"/>
      <c r="D13" s="385"/>
      <c r="E13" s="385"/>
      <c r="F13" s="385"/>
      <c r="G13" s="385"/>
      <c r="H13" s="385"/>
      <c r="I13" s="385"/>
      <c r="J13" s="385"/>
      <c r="K13" s="385"/>
      <c r="L13" s="385"/>
      <c r="M13" s="385"/>
    </row>
    <row r="14" spans="2:13" x14ac:dyDescent="0.25">
      <c r="B14" s="385"/>
      <c r="C14" s="385"/>
      <c r="D14" s="385"/>
      <c r="E14" s="385"/>
      <c r="F14" s="385"/>
      <c r="G14" s="385"/>
      <c r="H14" s="385"/>
      <c r="I14" s="385"/>
      <c r="J14" s="385"/>
      <c r="K14" s="385"/>
      <c r="L14" s="385"/>
      <c r="M14" s="385"/>
    </row>
    <row r="15" spans="2:13" x14ac:dyDescent="0.25">
      <c r="B15" s="385"/>
      <c r="C15" s="385"/>
      <c r="D15" s="385"/>
      <c r="E15" s="385"/>
      <c r="F15" s="385"/>
      <c r="G15" s="385"/>
      <c r="H15" s="385"/>
      <c r="I15" s="385"/>
      <c r="J15" s="385"/>
      <c r="K15" s="385"/>
      <c r="L15" s="385"/>
      <c r="M15" s="385"/>
    </row>
  </sheetData>
  <mergeCells count="13">
    <mergeCell ref="B12:M15"/>
    <mergeCell ref="M8:M10"/>
    <mergeCell ref="B8:B10"/>
    <mergeCell ref="C8:C10"/>
    <mergeCell ref="D8:D10"/>
    <mergeCell ref="E8:E10"/>
    <mergeCell ref="F8:F10"/>
    <mergeCell ref="H8:H10"/>
    <mergeCell ref="B11:L11"/>
    <mergeCell ref="I8:I10"/>
    <mergeCell ref="J8:J10"/>
    <mergeCell ref="K8:K10"/>
    <mergeCell ref="L8:L10"/>
  </mergeCells>
  <pageMargins left="0.25" right="0.25" top="0.75" bottom="0.75" header="0.3" footer="0.3"/>
  <pageSetup paperSize="9" scale="60" orientation="portrait" blackAndWhite="1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I30"/>
  <sheetViews>
    <sheetView showGridLines="0" view="pageBreakPreview" zoomScaleNormal="100" zoomScaleSheetLayoutView="100" workbookViewId="0"/>
  </sheetViews>
  <sheetFormatPr defaultColWidth="19.85546875" defaultRowHeight="12.75" customHeight="1" x14ac:dyDescent="0.25"/>
  <cols>
    <col min="1" max="1" width="6.42578125" style="12" customWidth="1"/>
    <col min="2" max="2" width="23.42578125" style="12" customWidth="1"/>
    <col min="3" max="5" width="21.42578125" style="12" customWidth="1"/>
    <col min="6" max="6" width="18.5703125" style="12" customWidth="1"/>
    <col min="7" max="7" width="21.42578125" style="12" customWidth="1"/>
    <col min="8" max="16384" width="19.85546875" style="12"/>
  </cols>
  <sheetData>
    <row r="1" spans="2:9" ht="33.75" customHeight="1" x14ac:dyDescent="0.25"/>
    <row r="2" spans="2:9" ht="18" x14ac:dyDescent="0.25">
      <c r="B2" s="13" t="s">
        <v>278</v>
      </c>
      <c r="C2" s="13"/>
    </row>
    <row r="4" spans="2:9" ht="16.5" thickBot="1" x14ac:dyDescent="0.3">
      <c r="B4" s="252" t="s">
        <v>279</v>
      </c>
      <c r="C4" s="252"/>
      <c r="D4" s="252"/>
      <c r="E4" s="252"/>
      <c r="F4" s="252"/>
      <c r="G4" s="252"/>
      <c r="H4" s="253"/>
    </row>
    <row r="5" spans="2:9" ht="45" customHeight="1" thickBot="1" x14ac:dyDescent="0.3">
      <c r="B5" s="144" t="s">
        <v>249</v>
      </c>
      <c r="C5" s="314" t="s">
        <v>250</v>
      </c>
      <c r="D5" s="314" t="s">
        <v>280</v>
      </c>
      <c r="E5" s="314" t="s">
        <v>281</v>
      </c>
      <c r="F5" s="314" t="s">
        <v>282</v>
      </c>
      <c r="G5" s="315" t="s">
        <v>283</v>
      </c>
    </row>
    <row r="6" spans="2:9" ht="15" customHeight="1" thickBot="1" x14ac:dyDescent="0.3">
      <c r="B6" s="316" t="str">
        <f>CONCATENATE('Dados Contratação'!B20,") ",'Dados Contratação'!C20)</f>
        <v>1) Técnico em Secretariado</v>
      </c>
      <c r="C6" s="254">
        <f>'Técnico em Secretariado'!F$155</f>
        <v>0.13</v>
      </c>
      <c r="D6" s="255">
        <f>'Dados Contratação'!H20</f>
        <v>1</v>
      </c>
      <c r="E6" s="254">
        <f>TRUNC(C6*D6,2)</f>
        <v>0.13</v>
      </c>
      <c r="F6" s="255">
        <f>'Dados Contratação'!G20</f>
        <v>70</v>
      </c>
      <c r="G6" s="256">
        <f t="shared" ref="G6" si="0">TRUNC(E6*F6,2)</f>
        <v>9.1</v>
      </c>
      <c r="H6" s="257"/>
    </row>
    <row r="7" spans="2:9" ht="22.5" customHeight="1" thickBot="1" x14ac:dyDescent="0.3">
      <c r="B7" s="53" t="s">
        <v>186</v>
      </c>
      <c r="C7" s="54"/>
      <c r="D7" s="54"/>
      <c r="E7" s="54"/>
      <c r="F7" s="54"/>
      <c r="G7" s="258">
        <f>SUM(G6:G6)</f>
        <v>9.1</v>
      </c>
    </row>
    <row r="10" spans="2:9" ht="12.75" customHeight="1" thickBot="1" x14ac:dyDescent="0.3">
      <c r="B10" s="14" t="s">
        <v>284</v>
      </c>
      <c r="C10" s="194"/>
      <c r="D10" s="194"/>
      <c r="E10" s="194"/>
      <c r="G10" s="194"/>
      <c r="H10" s="194"/>
      <c r="I10" s="194"/>
    </row>
    <row r="11" spans="2:9" ht="22.5" customHeight="1" thickBot="1" x14ac:dyDescent="0.3">
      <c r="B11" s="259" t="s">
        <v>61</v>
      </c>
      <c r="C11" s="260" t="s">
        <v>182</v>
      </c>
      <c r="D11" s="260"/>
      <c r="E11" s="260"/>
      <c r="F11" s="261" t="s">
        <v>200</v>
      </c>
      <c r="G11" s="262"/>
    </row>
    <row r="12" spans="2:9" ht="15" customHeight="1" x14ac:dyDescent="0.25">
      <c r="B12" s="263">
        <v>1</v>
      </c>
      <c r="C12" s="264" t="s">
        <v>285</v>
      </c>
      <c r="D12" s="265"/>
      <c r="E12" s="264"/>
      <c r="F12" s="266">
        <f>G7</f>
        <v>9.1</v>
      </c>
      <c r="G12" s="267"/>
    </row>
    <row r="13" spans="2:9" ht="15" customHeight="1" thickBot="1" x14ac:dyDescent="0.3">
      <c r="B13" s="268">
        <v>2</v>
      </c>
      <c r="C13" s="269" t="s">
        <v>188</v>
      </c>
      <c r="D13" s="270"/>
      <c r="E13" s="269"/>
      <c r="F13" s="271">
        <v>12</v>
      </c>
      <c r="G13" s="272"/>
    </row>
    <row r="14" spans="2:9" ht="22.5" customHeight="1" thickBot="1" x14ac:dyDescent="0.3">
      <c r="B14" s="53" t="s">
        <v>286</v>
      </c>
      <c r="C14" s="54"/>
      <c r="D14" s="54"/>
      <c r="E14" s="54"/>
      <c r="F14" s="273">
        <f>F13*F12</f>
        <v>109.19999999999999</v>
      </c>
      <c r="G14" s="274"/>
    </row>
    <row r="17" spans="2:9" ht="12.75" customHeight="1" thickBot="1" x14ac:dyDescent="0.3">
      <c r="B17" s="14" t="s">
        <v>297</v>
      </c>
      <c r="C17" s="194"/>
      <c r="D17" s="194"/>
      <c r="E17" s="194"/>
      <c r="G17" s="194"/>
      <c r="H17" s="194"/>
      <c r="I17" s="194"/>
    </row>
    <row r="18" spans="2:9" ht="22.5" customHeight="1" thickBot="1" x14ac:dyDescent="0.3">
      <c r="B18" s="275" t="s">
        <v>182</v>
      </c>
      <c r="C18" s="97"/>
      <c r="D18" s="97"/>
      <c r="E18" s="97"/>
      <c r="F18" s="396" t="s">
        <v>287</v>
      </c>
      <c r="G18" s="397"/>
    </row>
    <row r="19" spans="2:9" ht="15" customHeight="1" x14ac:dyDescent="0.25">
      <c r="B19" s="402" t="s">
        <v>288</v>
      </c>
      <c r="C19" s="403"/>
      <c r="D19" s="403"/>
      <c r="E19" s="404"/>
      <c r="F19" s="398">
        <f>F14</f>
        <v>109.19999999999999</v>
      </c>
      <c r="G19" s="399"/>
    </row>
    <row r="20" spans="2:9" ht="15" customHeight="1" thickBot="1" x14ac:dyDescent="0.3">
      <c r="B20" s="405" t="s">
        <v>289</v>
      </c>
      <c r="C20" s="406"/>
      <c r="D20" s="406"/>
      <c r="E20" s="407"/>
      <c r="F20" s="400">
        <f>'Aviso Prévio Trab'!M$11</f>
        <v>0</v>
      </c>
      <c r="G20" s="401"/>
    </row>
    <row r="21" spans="2:9" ht="22.5" customHeight="1" thickBot="1" x14ac:dyDescent="0.3">
      <c r="B21" s="276" t="s">
        <v>290</v>
      </c>
      <c r="C21" s="277"/>
      <c r="D21" s="277"/>
      <c r="E21" s="277"/>
      <c r="F21" s="394">
        <f>SUM(F19:G20)</f>
        <v>109.19999999999999</v>
      </c>
      <c r="G21" s="395"/>
    </row>
    <row r="22" spans="2:9" ht="12.75" customHeight="1" x14ac:dyDescent="0.25">
      <c r="B22" s="392" t="s">
        <v>291</v>
      </c>
      <c r="C22" s="392"/>
      <c r="D22" s="392"/>
      <c r="E22" s="392"/>
      <c r="F22" s="392"/>
      <c r="G22" s="392"/>
      <c r="H22" s="278"/>
      <c r="I22" s="278"/>
    </row>
    <row r="23" spans="2:9" x14ac:dyDescent="0.25">
      <c r="B23" s="393"/>
      <c r="C23" s="393"/>
      <c r="D23" s="393"/>
      <c r="E23" s="393"/>
      <c r="F23" s="393"/>
      <c r="G23" s="393"/>
      <c r="H23" s="278"/>
    </row>
    <row r="30" spans="2:9" ht="12.75" customHeight="1" x14ac:dyDescent="0.25">
      <c r="G30" s="279"/>
    </row>
  </sheetData>
  <mergeCells count="7">
    <mergeCell ref="B22:G23"/>
    <mergeCell ref="F21:G21"/>
    <mergeCell ref="F18:G18"/>
    <mergeCell ref="F19:G19"/>
    <mergeCell ref="F20:G20"/>
    <mergeCell ref="B19:E19"/>
    <mergeCell ref="B20:E20"/>
  </mergeCells>
  <printOptions horizontalCentered="1"/>
  <pageMargins left="0.25" right="0.25" top="0.75" bottom="0.75" header="0.3" footer="0.3"/>
  <pageSetup paperSize="9" scale="77" orientation="portrait" blackAndWhite="1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Apoio</vt:lpstr>
      <vt:lpstr>AVISO</vt:lpstr>
      <vt:lpstr>Dados Contratação</vt:lpstr>
      <vt:lpstr>Dados Proponente</vt:lpstr>
      <vt:lpstr>Insumos</vt:lpstr>
      <vt:lpstr>Técnico em Secretariado</vt:lpstr>
      <vt:lpstr>Aviso Prévio Trab</vt:lpstr>
      <vt:lpstr>Valor Total</vt:lpstr>
      <vt:lpstr>AVISO!Area_de_impressao</vt:lpstr>
      <vt:lpstr>'Aviso Prévio Trab'!Area_de_impressao</vt:lpstr>
      <vt:lpstr>'Dados Contratação'!Area_de_impressao</vt:lpstr>
      <vt:lpstr>'Dados Proponente'!Area_de_impressao</vt:lpstr>
      <vt:lpstr>Insumos!Area_de_impressao</vt:lpstr>
      <vt:lpstr>'Técnico em Secretariado'!Area_de_impressao</vt:lpstr>
      <vt:lpstr>'Valor Total'!Area_de_impressao</vt:lpstr>
      <vt:lpstr>'Técnico em Secretariado'!Titulos_de_impressao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</dc:creator>
  <cp:lastModifiedBy>c058664</cp:lastModifiedBy>
  <cp:lastPrinted>2019-08-08T15:58:16Z</cp:lastPrinted>
  <dcterms:created xsi:type="dcterms:W3CDTF">2011-08-17T17:03:58Z</dcterms:created>
  <dcterms:modified xsi:type="dcterms:W3CDTF">2020-02-04T14:55:14Z</dcterms:modified>
</cp:coreProperties>
</file>